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80" windowWidth="20115" windowHeight="7935" tabRatio="784" activeTab="2"/>
  </bookViews>
  <sheets>
    <sheet name="INSTRUCTIONS" sheetId="8" r:id="rId1"/>
    <sheet name="Prob 1 - 25 Pts" sheetId="1" r:id="rId2"/>
    <sheet name="Prob 2 - 25 Pts " sheetId="6" r:id="rId3"/>
    <sheet name="Scenario Summary" sheetId="17" r:id="rId4"/>
    <sheet name="Prob 3 - 10 Pts" sheetId="7" r:id="rId5"/>
    <sheet name="Prob 4 - 10 Pts" sheetId="11" r:id="rId6"/>
    <sheet name="Prob 5 - 10 Pts" sheetId="15" r:id="rId7"/>
    <sheet name="MC-TF" sheetId="18" r:id="rId8"/>
    <sheet name="Sheet3" sheetId="19" r:id="rId9"/>
  </sheets>
  <definedNames>
    <definedName name="Collect0">'Prob 2 - 25 Pts '!$F$22</definedName>
    <definedName name="Collect1">'Prob 2 - 25 Pts '!$F$23</definedName>
    <definedName name="Collect2">'Prob 2 - 25 Pts '!$F$24</definedName>
    <definedName name="NCF">'Prob 2 - 25 Pts '!$F$43:$N$43</definedName>
  </definedNames>
  <calcPr calcId="145621" iterate="1"/>
</workbook>
</file>

<file path=xl/calcChain.xml><?xml version="1.0" encoding="utf-8"?>
<calcChain xmlns="http://schemas.openxmlformats.org/spreadsheetml/2006/main">
  <c r="D91" i="1" l="1"/>
  <c r="D85" i="1"/>
  <c r="D77" i="1"/>
  <c r="K63" i="1"/>
  <c r="J12" i="11" l="1"/>
  <c r="I13" i="11"/>
  <c r="I18" i="11" s="1"/>
  <c r="G46" i="6"/>
  <c r="H46" i="6" s="1"/>
  <c r="I46" i="6" s="1"/>
  <c r="F46" i="6"/>
  <c r="G42" i="6" s="1"/>
  <c r="F42" i="6"/>
  <c r="J36" i="6"/>
  <c r="I36" i="6"/>
  <c r="H36" i="6"/>
  <c r="G36" i="6"/>
  <c r="N33" i="6"/>
  <c r="N38" i="6" s="1"/>
  <c r="M33" i="6"/>
  <c r="M38" i="6" s="1"/>
  <c r="L33" i="6"/>
  <c r="L38" i="6" s="1"/>
  <c r="K33" i="6"/>
  <c r="K38" i="6" s="1"/>
  <c r="J33" i="6"/>
  <c r="I33" i="6"/>
  <c r="H33" i="6"/>
  <c r="G33" i="6"/>
  <c r="F33" i="6"/>
  <c r="F38" i="6" s="1"/>
  <c r="N31" i="6"/>
  <c r="M31" i="6"/>
  <c r="L31" i="6"/>
  <c r="K31" i="6"/>
  <c r="J31" i="6"/>
  <c r="I31" i="6"/>
  <c r="H31" i="6"/>
  <c r="G31" i="6"/>
  <c r="F31" i="6"/>
  <c r="D56" i="1"/>
  <c r="D80" i="1" s="1"/>
  <c r="D50" i="1"/>
  <c r="D47" i="1"/>
  <c r="D46" i="1"/>
  <c r="E66" i="1"/>
  <c r="E60" i="1"/>
  <c r="E62" i="1" s="1"/>
  <c r="E52" i="1"/>
  <c r="E49" i="1"/>
  <c r="G32" i="1"/>
  <c r="G30" i="1"/>
  <c r="G28" i="1"/>
  <c r="G27" i="1"/>
  <c r="G26" i="1"/>
  <c r="G24" i="1"/>
  <c r="G23" i="1"/>
  <c r="D30" i="1"/>
  <c r="D28" i="1"/>
  <c r="D27" i="1"/>
  <c r="D26" i="1"/>
  <c r="D23" i="1"/>
  <c r="E25" i="1"/>
  <c r="G25" i="1" s="1"/>
  <c r="H42" i="6" l="1"/>
  <c r="E54" i="1"/>
  <c r="E67" i="1"/>
  <c r="G62" i="1" s="1"/>
  <c r="F26" i="1"/>
  <c r="F23" i="1"/>
  <c r="F27" i="1"/>
  <c r="E29" i="1"/>
  <c r="D24" i="1"/>
  <c r="F24" i="1" s="1"/>
  <c r="F30" i="1"/>
  <c r="D60" i="1"/>
  <c r="D62" i="1" s="1"/>
  <c r="D51" i="1"/>
  <c r="D52" i="1" s="1"/>
  <c r="D75" i="1"/>
  <c r="J38" i="6"/>
  <c r="J43" i="6" s="1"/>
  <c r="M43" i="6"/>
  <c r="F43" i="6"/>
  <c r="F44" i="6" s="1"/>
  <c r="F45" i="6" s="1"/>
  <c r="F48" i="6" s="1"/>
  <c r="F52" i="6" s="1"/>
  <c r="K6" i="7" s="1"/>
  <c r="N43" i="6"/>
  <c r="H38" i="6"/>
  <c r="H43" i="6" s="1"/>
  <c r="H44" i="6" s="1"/>
  <c r="H45" i="6" s="1"/>
  <c r="L43" i="6"/>
  <c r="G38" i="6"/>
  <c r="G43" i="6" s="1"/>
  <c r="G44" i="6" s="1"/>
  <c r="G45" i="6" s="1"/>
  <c r="K43" i="6"/>
  <c r="I38" i="6"/>
  <c r="I43" i="6" s="1"/>
  <c r="F28" i="1"/>
  <c r="J46" i="6"/>
  <c r="J42" i="6"/>
  <c r="I42" i="6"/>
  <c r="D25" i="1" l="1"/>
  <c r="F25" i="1" s="1"/>
  <c r="G66" i="1"/>
  <c r="G64" i="1"/>
  <c r="G60" i="1"/>
  <c r="G51" i="1"/>
  <c r="G65" i="1"/>
  <c r="G61" i="1"/>
  <c r="G57" i="1"/>
  <c r="G52" i="1"/>
  <c r="G48" i="1"/>
  <c r="G44" i="1"/>
  <c r="G56" i="1"/>
  <c r="G47" i="1"/>
  <c r="G67" i="1"/>
  <c r="G63" i="1"/>
  <c r="G59" i="1"/>
  <c r="G50" i="1"/>
  <c r="G46" i="1"/>
  <c r="G58" i="1"/>
  <c r="G53" i="1"/>
  <c r="G45" i="1"/>
  <c r="D29" i="1"/>
  <c r="E31" i="1"/>
  <c r="G29" i="1"/>
  <c r="G49" i="1"/>
  <c r="G54" i="1"/>
  <c r="G48" i="6"/>
  <c r="G52" i="6" s="1"/>
  <c r="L6" i="7" s="1"/>
  <c r="F53" i="6"/>
  <c r="K7" i="7" s="1"/>
  <c r="J44" i="6"/>
  <c r="J45" i="6" s="1"/>
  <c r="I44" i="6"/>
  <c r="I45" i="6" s="1"/>
  <c r="K46" i="6"/>
  <c r="K42" i="6"/>
  <c r="K44" i="6" s="1"/>
  <c r="K45" i="6" s="1"/>
  <c r="G31" i="1" l="1"/>
  <c r="E33" i="1"/>
  <c r="G33" i="1" s="1"/>
  <c r="F29" i="1"/>
  <c r="D31" i="1"/>
  <c r="G53" i="6"/>
  <c r="L7" i="7" s="1"/>
  <c r="H48" i="6"/>
  <c r="I48" i="6" s="1"/>
  <c r="L46" i="6"/>
  <c r="L42" i="6"/>
  <c r="L44" i="6" s="1"/>
  <c r="D32" i="1" l="1"/>
  <c r="F31" i="1"/>
  <c r="H52" i="6"/>
  <c r="M6" i="7" s="1"/>
  <c r="H53" i="6"/>
  <c r="M7" i="7" s="1"/>
  <c r="L45" i="6"/>
  <c r="J48" i="6"/>
  <c r="I52" i="6"/>
  <c r="N6" i="7" s="1"/>
  <c r="I53" i="6"/>
  <c r="N7" i="7" s="1"/>
  <c r="M46" i="6"/>
  <c r="M42" i="6"/>
  <c r="M44" i="6" s="1"/>
  <c r="M45" i="6" s="1"/>
  <c r="F32" i="1" l="1"/>
  <c r="D33" i="1"/>
  <c r="K48" i="6"/>
  <c r="J53" i="6"/>
  <c r="O7" i="7" s="1"/>
  <c r="J52" i="6"/>
  <c r="O6" i="7" s="1"/>
  <c r="N46" i="6"/>
  <c r="N42" i="6"/>
  <c r="N44" i="6" s="1"/>
  <c r="D65" i="1" l="1"/>
  <c r="D66" i="1" s="1"/>
  <c r="D67" i="1" s="1"/>
  <c r="F66" i="1" s="1"/>
  <c r="F33" i="1"/>
  <c r="D35" i="1"/>
  <c r="N45" i="6"/>
  <c r="L48" i="6"/>
  <c r="K52" i="6"/>
  <c r="P6" i="7" s="1"/>
  <c r="K53" i="6"/>
  <c r="P7" i="7" s="1"/>
  <c r="F67" i="1" l="1"/>
  <c r="F48" i="1"/>
  <c r="F52" i="1"/>
  <c r="F61" i="1"/>
  <c r="F57" i="1"/>
  <c r="D54" i="1"/>
  <c r="F58" i="1"/>
  <c r="F45" i="1"/>
  <c r="F60" i="1"/>
  <c r="F62" i="1"/>
  <c r="F59" i="1"/>
  <c r="F47" i="1"/>
  <c r="F64" i="1"/>
  <c r="F63" i="1"/>
  <c r="F51" i="1"/>
  <c r="F53" i="1"/>
  <c r="F46" i="1"/>
  <c r="F56" i="1"/>
  <c r="F50" i="1"/>
  <c r="F65" i="1"/>
  <c r="M48" i="6"/>
  <c r="L52" i="6"/>
  <c r="Q6" i="7" s="1"/>
  <c r="L53" i="6"/>
  <c r="Q7" i="7" s="1"/>
  <c r="F54" i="1" l="1"/>
  <c r="D49" i="1"/>
  <c r="N48" i="6"/>
  <c r="M53" i="6"/>
  <c r="R7" i="7" s="1"/>
  <c r="M52" i="6"/>
  <c r="R6" i="7" s="1"/>
  <c r="F49" i="1" l="1"/>
  <c r="D44" i="1"/>
  <c r="F44" i="1" s="1"/>
  <c r="N53" i="6"/>
  <c r="S7" i="7" s="1"/>
  <c r="N52" i="6"/>
  <c r="S6" i="7" s="1"/>
</calcChain>
</file>

<file path=xl/sharedStrings.xml><?xml version="1.0" encoding="utf-8"?>
<sst xmlns="http://schemas.openxmlformats.org/spreadsheetml/2006/main" count="285" uniqueCount="226">
  <si>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</si>
  <si>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</si>
  <si>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</si>
  <si>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</si>
  <si>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</si>
  <si>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</si>
  <si>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</si>
  <si>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</si>
  <si>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</si>
  <si>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</si>
  <si>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</si>
  <si>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</si>
  <si>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</si>
  <si>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</si>
  <si>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</si>
  <si>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</si>
  <si>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</si>
  <si>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</si>
  <si>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</si>
  <si>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</si>
  <si>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</si>
  <si>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</si>
  <si>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</si>
  <si>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</si>
  <si>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</si>
  <si>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</si>
  <si>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</si>
  <si>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</si>
  <si>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</si>
  <si>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</si>
  <si>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</si>
  <si>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</si>
  <si>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</si>
  <si>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</si>
  <si>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</si>
  <si>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</si>
  <si>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</si>
  <si>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</si>
  <si>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</si>
  <si>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</si>
  <si>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</si>
  <si>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</si>
  <si>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</si>
  <si>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</si>
  <si>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</si>
  <si>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</si>
  <si>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</si>
  <si>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</si>
  <si>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</si>
  <si>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</si>
  <si>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</si>
  <si>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</si>
  <si>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</si>
  <si>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</si>
  <si>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</si>
  <si>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</si>
  <si>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</si>
  <si>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</si>
  <si>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</si>
  <si>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</si>
  <si>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</si>
  <si>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</si>
  <si>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</si>
  <si>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</si>
  <si>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</si>
  <si>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</si>
  <si>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</si>
  <si>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</si>
  <si>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</si>
  <si>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</si>
  <si>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</si>
  <si>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</si>
  <si>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</si>
  <si>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</si>
  <si>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</si>
  <si>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</si>
  <si>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</si>
  <si>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</si>
  <si>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</si>
  <si>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</si>
  <si>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</si>
  <si>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</si>
  <si>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</si>
  <si>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</si>
  <si>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</si>
  <si>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</si>
  <si>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</si>
  <si>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</si>
  <si>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</si>
  <si>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</si>
  <si>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</si>
  <si>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</si>
  <si>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</si>
  <si>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</si>
  <si>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</si>
  <si>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</si>
  <si>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Percentage of Sales collected in the month of the sale</t>
  </si>
  <si>
    <t>Percentage of Sales collected in the month following the sale</t>
  </si>
  <si>
    <t>Percentage of Sales collected in the second month following the sale</t>
  </si>
  <si>
    <t>Estimated Collection Rates for Sales</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</si>
  <si>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</si>
  <si>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</si>
  <si>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</si>
  <si>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</si>
  <si>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</si>
  <si>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</si>
  <si>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</si>
  <si>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</si>
  <si>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</si>
  <si>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</si>
  <si>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</si>
  <si>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</si>
  <si>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</si>
  <si>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</si>
  <si>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</si>
  <si>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</si>
  <si>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COMPUTER YOU ARE USING. WITH YOUR NAME IN THE FILENAME.</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</si>
  <si>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</si>
  <si>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</si>
  <si>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</si>
  <si>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</si>
  <si>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</si>
  <si>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</si>
  <si>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</si>
  <si>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</si>
  <si>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</si>
  <si>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</si>
  <si>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</si>
  <si>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3.</t>
    </r>
    <r>
      <rPr>
        <sz val="7"/>
        <color theme="1"/>
        <rFont val="Times New Roman"/>
        <family val="1"/>
      </rPr>
      <t xml:space="preserve">       </t>
    </r>
    <r>
      <rPr>
        <sz val="11"/>
        <color theme="1"/>
        <rFont val="Calibri"/>
        <family val="2"/>
        <scheme val="minor"/>
      </rPr>
      <t>Which of the following cannot be found in the common size statements of a company?</t>
    </r>
  </si>
  <si>
    <r>
      <t>a.</t>
    </r>
    <r>
      <rPr>
        <sz val="7"/>
        <color theme="1"/>
        <rFont val="Times New Roman"/>
        <family val="1"/>
      </rPr>
      <t xml:space="preserve">       </t>
    </r>
    <r>
      <rPr>
        <sz val="11"/>
        <color theme="1"/>
        <rFont val="Calibri"/>
        <family val="2"/>
        <scheme val="minor"/>
      </rPr>
      <t>Gross profit margin</t>
    </r>
  </si>
  <si>
    <r>
      <t>b.</t>
    </r>
    <r>
      <rPr>
        <sz val="7"/>
        <color theme="1"/>
        <rFont val="Times New Roman"/>
        <family val="1"/>
      </rPr>
      <t xml:space="preserve">      </t>
    </r>
    <r>
      <rPr>
        <sz val="11"/>
        <color theme="1"/>
        <rFont val="Calibri"/>
        <family val="2"/>
        <scheme val="minor"/>
      </rPr>
      <t>Net profit margin</t>
    </r>
  </si>
  <si>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</si>
  <si>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</si>
  <si>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</si>
  <si>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Multiple Choice
-2 Points per incorrect answer</t>
  </si>
  <si>
    <t>True/False
-2 Points per incorrect answer</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</si>
  <si>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</si>
  <si>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</si>
  <si>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</si>
  <si>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</si>
  <si>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</si>
  <si>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</si>
  <si>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</si>
  <si>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Past and Expected Sales</t>
  </si>
  <si>
    <t>Total Collections Per Month</t>
  </si>
  <si>
    <t>June</t>
  </si>
  <si>
    <t>July</t>
  </si>
  <si>
    <t>August</t>
  </si>
  <si>
    <t>Cumulative Adjustment</t>
  </si>
  <si>
    <t>Collect0</t>
  </si>
  <si>
    <t>Collect1</t>
  </si>
  <si>
    <t>Collect2</t>
  </si>
  <si>
    <t>$F$43</t>
  </si>
  <si>
    <t>$G$43</t>
  </si>
  <si>
    <t>$H$43</t>
  </si>
  <si>
    <t>$I$43</t>
  </si>
  <si>
    <t>$J$43</t>
  </si>
  <si>
    <t>$K$43</t>
  </si>
  <si>
    <t>$L$43</t>
  </si>
  <si>
    <t>$M$43</t>
  </si>
  <si>
    <t>$N$43</t>
  </si>
  <si>
    <t>Good</t>
  </si>
  <si>
    <t>Created by Del on 9/22/2011</t>
  </si>
  <si>
    <t>Normal</t>
  </si>
  <si>
    <t>Bad</t>
  </si>
  <si>
    <t>Scenario Summary</t>
  </si>
  <si>
    <t>Changing Cells:</t>
  </si>
  <si>
    <t>Current Values:</t>
  </si>
  <si>
    <t>Result Cells:</t>
  </si>
  <si>
    <t>Notes:  Current Values column represents values of changing cells at</t>
  </si>
  <si>
    <t>time Scenario Summary Report was created.  Changing cells for each</t>
  </si>
  <si>
    <t>scenario are highlighted in gray.</t>
  </si>
  <si>
    <t>APR</t>
  </si>
  <si>
    <t>MAY</t>
  </si>
  <si>
    <t>JUN</t>
  </si>
  <si>
    <t>JUL</t>
  </si>
  <si>
    <t>AUG</t>
  </si>
  <si>
    <t>SEP</t>
  </si>
  <si>
    <t>OCT</t>
  </si>
  <si>
    <t>NOV</t>
  </si>
  <si>
    <t>DEC</t>
  </si>
  <si>
    <t>Mkt'l Securities</t>
  </si>
  <si>
    <t>Short-Term Loans</t>
  </si>
  <si>
    <t>B</t>
  </si>
  <si>
    <t>C</t>
  </si>
  <si>
    <t>Create the common size income statements and balance sheets for 2011 and 2012</t>
  </si>
  <si>
    <t>Inputs for 2012</t>
  </si>
  <si>
    <t>2011-2012</t>
  </si>
  <si>
    <t>2012</t>
  </si>
  <si>
    <t>2011</t>
  </si>
  <si>
    <t>2011-12</t>
  </si>
  <si>
    <r>
      <t xml:space="preserve">Note: 2012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</si>
  <si>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2011.</t>
  </si>
  <si>
    <t>Created by Del on 9/22/2011
Modified by Del on 6/9/2012</t>
  </si>
  <si>
    <t>Elvis Products International</t>
  </si>
  <si>
    <t>Income Statement</t>
  </si>
  <si>
    <t>For the Year Ended Dec. 31, 2011</t>
  </si>
  <si>
    <t>Cost of Goods Sold</t>
  </si>
  <si>
    <t>count 20 points toward the total of 100 points for this exam. Follow the instructions</t>
  </si>
  <si>
    <t>Complete the 2011 and 2012 Income Statements and Balance Sheets using</t>
  </si>
  <si>
    <t xml:space="preserve">appropriately use the 2011 inputs. All computations should reflect any changes </t>
  </si>
  <si>
    <r>
      <t>1.</t>
    </r>
    <r>
      <rPr>
        <sz val="7"/>
        <color theme="1"/>
        <rFont val="Times New Roman"/>
        <family val="1"/>
      </rPr>
      <t xml:space="preserve">       </t>
    </r>
    <r>
      <rPr>
        <sz val="11"/>
        <color theme="1"/>
        <rFont val="Calibri"/>
        <family val="2"/>
        <scheme val="minor"/>
      </rPr>
      <t>The income statement:</t>
    </r>
  </si>
  <si>
    <r>
      <t>a.</t>
    </r>
    <r>
      <rPr>
        <sz val="7"/>
        <color theme="1"/>
        <rFont val="Times New Roman"/>
        <family val="1"/>
      </rPr>
      <t xml:space="preserve">       </t>
    </r>
    <r>
      <rPr>
        <sz val="11"/>
        <color theme="1"/>
        <rFont val="Calibri"/>
        <family val="2"/>
        <scheme val="minor"/>
      </rPr>
      <t>Is a financial statement that shows the firm's financial position at a particular point in time.</t>
    </r>
  </si>
  <si>
    <r>
      <t>b.</t>
    </r>
    <r>
      <rPr>
        <sz val="7"/>
        <color theme="1"/>
        <rFont val="Times New Roman"/>
        <family val="1"/>
      </rPr>
      <t xml:space="preserve">      </t>
    </r>
    <r>
      <rPr>
        <sz val="11"/>
        <color theme="1"/>
        <rFont val="Calibri"/>
        <family val="2"/>
        <scheme val="minor"/>
      </rPr>
      <t>Is a financial statement that summarizes a firm's revenues and expenses over a period of time.</t>
    </r>
  </si>
  <si>
    <r>
      <t>c.</t>
    </r>
    <r>
      <rPr>
        <sz val="7"/>
        <color theme="1"/>
        <rFont val="Times New Roman"/>
        <family val="1"/>
      </rPr>
      <t xml:space="preserve">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</si>
  <si>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Shows the change in a firm's value over a period of time.</t>
    </r>
  </si>
  <si>
    <r>
      <t>2.</t>
    </r>
    <r>
      <rPr>
        <sz val="7"/>
        <color theme="1"/>
        <rFont val="Times New Roman"/>
        <family val="1"/>
      </rPr>
      <t xml:space="preserve">       </t>
    </r>
    <r>
      <rPr>
        <sz val="11"/>
        <color theme="1"/>
        <rFont val="Calibri"/>
        <family val="2"/>
        <scheme val="minor"/>
      </rPr>
      <t>Which of the following would appear as a USE of cash on the statement of cash flows?</t>
    </r>
  </si>
  <si>
    <r>
      <t>a.</t>
    </r>
    <r>
      <rPr>
        <sz val="7"/>
        <color theme="1"/>
        <rFont val="Times New Roman"/>
        <family val="1"/>
      </rPr>
      <t xml:space="preserve">       </t>
    </r>
    <r>
      <rPr>
        <sz val="11"/>
        <color theme="1"/>
        <rFont val="Calibri"/>
        <family val="2"/>
        <scheme val="minor"/>
      </rPr>
      <t>An increase in Accounts Payable on the balance sheet.</t>
    </r>
  </si>
  <si>
    <r>
      <t>b.</t>
    </r>
    <r>
      <rPr>
        <sz val="7"/>
        <color theme="1"/>
        <rFont val="Times New Roman"/>
        <family val="1"/>
      </rPr>
      <t xml:space="preserve">      </t>
    </r>
    <r>
      <rPr>
        <sz val="11"/>
        <color theme="1"/>
        <rFont val="Calibri"/>
        <family val="2"/>
        <scheme val="minor"/>
      </rPr>
      <t>An increase in retained earnings on the balance sheet.</t>
    </r>
  </si>
  <si>
    <r>
      <t>c.</t>
    </r>
    <r>
      <rPr>
        <sz val="7"/>
        <color theme="1"/>
        <rFont val="Times New Roman"/>
        <family val="1"/>
      </rPr>
      <t xml:space="preserve">       </t>
    </r>
    <r>
      <rPr>
        <sz val="11"/>
        <color theme="1"/>
        <rFont val="Calibri"/>
        <family val="2"/>
        <scheme val="minor"/>
      </rPr>
      <t>An increase in Accounts Receivable on the balance sheet.</t>
    </r>
  </si>
  <si>
    <r>
      <t>d.</t>
    </r>
    <r>
      <rPr>
        <sz val="7"/>
        <color theme="1"/>
        <rFont val="Times New Roman"/>
        <family val="1"/>
      </rPr>
      <t xml:space="preserve">      </t>
    </r>
    <r>
      <rPr>
        <sz val="11"/>
        <color theme="1"/>
        <rFont val="Calibri"/>
        <family val="2"/>
        <scheme val="minor"/>
      </rPr>
      <t>More than one of the above.</t>
    </r>
  </si>
  <si>
    <r>
      <t>e.</t>
    </r>
    <r>
      <rPr>
        <sz val="7"/>
        <color theme="1"/>
        <rFont val="Times New Roman"/>
        <family val="1"/>
      </rPr>
      <t xml:space="preserve">      </t>
    </r>
    <r>
      <rPr>
        <sz val="11"/>
        <color theme="1"/>
        <rFont val="Calibri"/>
        <family val="2"/>
        <scheme val="minor"/>
      </rPr>
      <t>None of the above.</t>
    </r>
  </si>
  <si>
    <t xml:space="preserve">  4. VisiCalc was the first spreadsheet program ever to be marketed for personal computers.</t>
  </si>
  <si>
    <t xml:space="preserve">  5. The retained earnings entry on an income statement is the after-tax profit (net income) less </t>
  </si>
  <si>
    <t xml:space="preserve">           cash dividends that were paid to shareholders in the period.</t>
  </si>
  <si>
    <t xml:space="preserve">  6. Retained earnings on the balance sheet represents past profits that have been reinvested in the company.</t>
  </si>
  <si>
    <t xml:space="preserve">  7. A financial statement with each item expressed as a percentage of sales is called</t>
  </si>
  <si>
    <t xml:space="preserve">      a common-sized balance sheet.</t>
  </si>
  <si>
    <t xml:space="preserve">  8. The income statement is an accurate representation of the increase in</t>
  </si>
  <si>
    <t xml:space="preserve">  9. Depreciation for a period is represented as a use of cash (a cash outflow) on the statement of cash flows.</t>
  </si>
  <si>
    <t xml:space="preserve"> 10. In the Statement of Cash Flows, depreciation expense is subtracted as a use of cash.</t>
  </si>
  <si>
    <t xml:space="preserve"> 11. Net Income is the same as cash flow to shareholders.</t>
  </si>
  <si>
    <t xml:space="preserve"> 12. The book values of assets as shown on the balance sheet are not meant to be accurate </t>
  </si>
  <si>
    <r>
      <t>c.</t>
    </r>
    <r>
      <rPr>
        <sz val="7"/>
        <color theme="1"/>
        <rFont val="Times New Roman"/>
        <family val="1"/>
      </rPr>
      <t xml:space="preserve">      </t>
    </r>
    <r>
      <rPr>
        <sz val="11"/>
        <color theme="1"/>
        <rFont val="Calibri"/>
        <family val="2"/>
        <scheme val="minor"/>
      </rPr>
      <t>Debt to equity ratio</t>
    </r>
  </si>
  <si>
    <r>
      <t>d.</t>
    </r>
    <r>
      <rPr>
        <sz val="7"/>
        <color theme="1"/>
        <rFont val="Times New Roman"/>
        <family val="1"/>
      </rPr>
      <t xml:space="preserve">       </t>
    </r>
    <r>
      <rPr>
        <sz val="11"/>
        <color theme="1"/>
        <rFont val="Calibri"/>
        <family val="2"/>
        <scheme val="minor"/>
      </rPr>
      <t>Debt to assets ratio</t>
    </r>
  </si>
  <si>
    <t>Do not change anything on this page.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</si>
</sst>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s>
  <fonts count="2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u val="singleAccounting"/>
      <sz val="12"/>
      <color theme="1"/>
      <name val="Calibri"/>
      <family val="2"/>
      <scheme val="minor"/>
    </font>
    <font>
      <b/>
      <sz val="14"/>
      <color rgb="FFFF0000"/>
      <name val="Calibri"/>
      <family val="2"/>
      <scheme val="minor"/>
    </font>
    <font>
      <sz val="7"/>
      <color theme="1"/>
      <name val="Times New Roman"/>
      <family val="1"/>
    </font>
    <font>
      <sz val="10"/>
      <color indexed="9"/>
      <name val="Calibri"/>
      <family val="2"/>
      <scheme val="minor"/>
    </font>
    <font>
      <sz val="8"/>
      <color theme="1"/>
      <name val="Calibri"/>
      <family val="2"/>
      <scheme val="minor"/>
    </font>
    <font>
      <sz val="11"/>
      <name val="Times New Roman"/>
      <family val="1"/>
    </font>
    <font>
      <sz val="10"/>
      <name val="MS Sans Serif"/>
      <family val="2"/>
    </font>
    <font>
      <b/>
      <sz val="14"/>
      <color theme="0"/>
      <name val="Calibri"/>
      <family val="2"/>
      <scheme val="minor"/>
    </font>
    <font>
      <b/>
      <i/>
      <u val="doubleAccounting"/>
      <sz val="11"/>
      <color theme="1"/>
      <name val="Calibri"/>
      <family val="2"/>
      <scheme val="minor"/>
    </font>
    <font>
      <b/>
      <sz val="16"/>
      <color rgb="FFFF0000"/>
      <name val="Calibri"/>
      <family val="2"/>
      <scheme val="minor"/>
    </font>
    <font>
      <b/>
      <sz val="12"/>
      <color indexed="9"/>
      <name val="Calibri"/>
      <family val="2"/>
      <scheme val="minor"/>
    </font>
    <font>
      <b/>
      <sz val="11"/>
      <color indexed="8"/>
      <name val="Calibri"/>
      <family val="2"/>
      <scheme val="minor"/>
    </font>
    <font>
      <b/>
      <sz val="11"/>
      <color indexed="18"/>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
      <patternFill patternType="solid">
        <fgColor rgb="FF002060"/>
        <bgColor indexed="64"/>
      </patternFill>
    </fill>
    <fill>
      <patternFill patternType="solid">
        <fgColor theme="3" tint="0.79998168889431442"/>
        <bgColor indexed="64"/>
      </patternFill>
    </fill>
  </fills>
  <borders count="31">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6" fillId="0" borderId="0"/>
    <xf numFmtId="40" fontId="17" fillId="0" borderId="0" applyFont="0" applyFill="0" applyBorder="0" applyAlignment="0" applyProtection="0"/>
  </cellStyleXfs>
  <cellXfs count="167">
    <xf numFmtId="0" fontId="0" fillId="0" borderId="0" xfId="0"/>
    <xf numFmtId="0" fontId="0" fillId="0" borderId="1" xfId="0" applyBorder="1"/>
    <xf numFmtId="0" fontId="0" fillId="0" borderId="0" xfId="0" applyNumberFormat="1"/>
    <xf numFmtId="43" fontId="0" fillId="0" borderId="0" xfId="0" applyNumberFormat="1"/>
    <xf numFmtId="43" fontId="0" fillId="0" borderId="0" xfId="0" applyNumberFormat="1" applyAlignment="1">
      <alignment horizontal="left" indent="2"/>
    </xf>
    <xf numFmtId="166" fontId="2" fillId="0" borderId="0" xfId="2" applyNumberFormat="1" applyFont="1"/>
    <xf numFmtId="43" fontId="0" fillId="0" borderId="1" xfId="0" applyNumberFormat="1" applyBorder="1" applyAlignment="1">
      <alignment horizontal="left" indent="2"/>
    </xf>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4" fontId="0" fillId="0" borderId="3" xfId="2" applyFont="1" applyBorder="1"/>
    <xf numFmtId="43" fontId="8" fillId="0" borderId="0" xfId="0" applyNumberFormat="1" applyFont="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9" fontId="2" fillId="2" borderId="3" xfId="0" applyNumberFormat="1" applyFont="1" applyFill="1" applyBorder="1"/>
    <xf numFmtId="166" fontId="1" fillId="0" borderId="0" xfId="2" applyNumberFormat="1" applyFont="1"/>
    <xf numFmtId="41" fontId="0" fillId="0" borderId="0" xfId="0" applyNumberFormat="1" applyFont="1"/>
    <xf numFmtId="166" fontId="8" fillId="0" borderId="0" xfId="2"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0" borderId="0" xfId="0"/>
    <xf numFmtId="0" fontId="12" fillId="0" borderId="0" xfId="0" applyFont="1"/>
    <xf numFmtId="0" fontId="0" fillId="0" borderId="0" xfId="0"/>
    <xf numFmtId="0" fontId="12" fillId="0" borderId="0" xfId="0" applyFont="1"/>
    <xf numFmtId="0" fontId="0" fillId="0" borderId="0" xfId="0"/>
    <xf numFmtId="43" fontId="0" fillId="0" borderId="0" xfId="0" applyNumberFormat="1"/>
    <xf numFmtId="166" fontId="2" fillId="0" borderId="0" xfId="2" applyNumberFormat="1" applyFont="1"/>
    <xf numFmtId="43" fontId="3" fillId="0" borderId="0" xfId="0" applyNumberFormat="1" applyFont="1"/>
    <xf numFmtId="43" fontId="0" fillId="2" borderId="4" xfId="0" applyNumberFormat="1" applyFill="1" applyBorder="1"/>
    <xf numFmtId="164" fontId="2" fillId="0" borderId="0" xfId="3" applyNumberFormat="1" applyFont="1"/>
    <xf numFmtId="165" fontId="2" fillId="0" borderId="0" xfId="1" applyNumberFormat="1" applyFont="1"/>
    <xf numFmtId="44" fontId="2" fillId="0" borderId="0" xfId="2" applyNumberFormat="1" applyFont="1"/>
    <xf numFmtId="166" fontId="2" fillId="0" borderId="1" xfId="2" applyNumberFormat="1" applyFont="1" applyBorder="1"/>
    <xf numFmtId="166" fontId="2" fillId="0" borderId="0" xfId="2" applyNumberFormat="1" applyFont="1"/>
    <xf numFmtId="166" fontId="1" fillId="0" borderId="0" xfId="2" applyNumberFormat="1" applyFont="1"/>
    <xf numFmtId="0" fontId="0" fillId="0" borderId="0" xfId="0"/>
    <xf numFmtId="41" fontId="0" fillId="0" borderId="0" xfId="0" applyNumberFormat="1"/>
    <xf numFmtId="41" fontId="3" fillId="0" borderId="0" xfId="0" applyNumberFormat="1" applyFont="1"/>
    <xf numFmtId="41" fontId="0" fillId="2" borderId="3" xfId="0" applyNumberFormat="1" applyFill="1" applyBorder="1"/>
    <xf numFmtId="9" fontId="0" fillId="2" borderId="16" xfId="0" applyNumberFormat="1" applyFont="1" applyFill="1" applyBorder="1" applyAlignment="1">
      <alignment horizontal="center"/>
    </xf>
    <xf numFmtId="41" fontId="11" fillId="0" borderId="0" xfId="0" applyNumberFormat="1" applyFont="1" applyAlignment="1">
      <alignment horizontal="center"/>
    </xf>
    <xf numFmtId="0" fontId="0" fillId="0" borderId="0" xfId="0"/>
    <xf numFmtId="43" fontId="0" fillId="2" borderId="0" xfId="0" applyNumberFormat="1" applyFill="1"/>
    <xf numFmtId="43" fontId="8" fillId="2" borderId="0" xfId="0" applyNumberFormat="1" applyFont="1" applyFill="1"/>
    <xf numFmtId="0" fontId="0" fillId="0" borderId="0" xfId="0" applyFill="1" applyBorder="1" applyAlignment="1"/>
    <xf numFmtId="9" fontId="0" fillId="0" borderId="0" xfId="0" applyNumberFormat="1" applyFill="1" applyBorder="1" applyAlignment="1"/>
    <xf numFmtId="41" fontId="0" fillId="0" borderId="0" xfId="0" applyNumberFormat="1" applyFill="1" applyBorder="1" applyAlignment="1"/>
    <xf numFmtId="41" fontId="0" fillId="0" borderId="1" xfId="0" applyNumberFormat="1" applyFill="1" applyBorder="1" applyAlignment="1"/>
    <xf numFmtId="0" fontId="0" fillId="0" borderId="18" xfId="0" applyFill="1" applyBorder="1" applyAlignment="1"/>
    <xf numFmtId="0" fontId="14" fillId="5" borderId="6" xfId="0" applyFont="1" applyFill="1" applyBorder="1" applyAlignment="1">
      <alignment horizontal="right"/>
    </xf>
    <xf numFmtId="0" fontId="14" fillId="5" borderId="17" xfId="0" applyFont="1" applyFill="1" applyBorder="1" applyAlignment="1">
      <alignment horizontal="right"/>
    </xf>
    <xf numFmtId="9" fontId="0" fillId="7" borderId="0" xfId="0" applyNumberFormat="1" applyFill="1" applyBorder="1" applyAlignment="1"/>
    <xf numFmtId="0" fontId="15" fillId="0" borderId="0" xfId="0" applyFont="1" applyFill="1" applyBorder="1" applyAlignment="1">
      <alignment vertical="top" wrapText="1"/>
    </xf>
    <xf numFmtId="43" fontId="7" fillId="0" borderId="0" xfId="0" quotePrefix="1" applyNumberFormat="1" applyFont="1" applyAlignment="1">
      <alignment horizontal="center"/>
    </xf>
    <xf numFmtId="41" fontId="0" fillId="0" borderId="9" xfId="0" applyNumberFormat="1" applyBorder="1"/>
    <xf numFmtId="41" fontId="0" fillId="0" borderId="19" xfId="0" applyNumberFormat="1" applyBorder="1"/>
    <xf numFmtId="41" fontId="0" fillId="0" borderId="8" xfId="0" applyNumberFormat="1" applyBorder="1" applyAlignment="1">
      <alignment horizontal="left" indent="2"/>
    </xf>
    <xf numFmtId="41" fontId="8" fillId="0" borderId="8" xfId="0" applyNumberFormat="1" applyFont="1" applyBorder="1" applyAlignment="1">
      <alignment horizontal="left" indent="2"/>
    </xf>
    <xf numFmtId="41" fontId="8" fillId="0" borderId="19" xfId="0" applyNumberFormat="1" applyFont="1" applyBorder="1"/>
    <xf numFmtId="41" fontId="8" fillId="0" borderId="9" xfId="0" applyNumberFormat="1" applyFont="1" applyBorder="1"/>
    <xf numFmtId="41" fontId="9" fillId="0" borderId="10" xfId="0" applyNumberFormat="1" applyFont="1" applyBorder="1" applyAlignment="1">
      <alignment horizontal="left" indent="1"/>
    </xf>
    <xf numFmtId="41" fontId="9" fillId="0" borderId="20" xfId="0" applyNumberFormat="1" applyFont="1" applyBorder="1"/>
    <xf numFmtId="41" fontId="9" fillId="0" borderId="11" xfId="0" applyNumberFormat="1" applyFont="1" applyBorder="1"/>
    <xf numFmtId="41" fontId="9" fillId="0" borderId="8" xfId="0" applyNumberFormat="1" applyFont="1" applyBorder="1" applyAlignment="1">
      <alignment horizontal="left" indent="1"/>
    </xf>
    <xf numFmtId="41" fontId="0" fillId="9" borderId="12" xfId="0" applyNumberFormat="1" applyFill="1" applyBorder="1"/>
    <xf numFmtId="0" fontId="10" fillId="9" borderId="3" xfId="0" applyNumberFormat="1" applyFont="1" applyFill="1" applyBorder="1" applyAlignment="1">
      <alignment horizontal="center" vertical="center"/>
    </xf>
    <xf numFmtId="0" fontId="10" fillId="9" borderId="13" xfId="0" applyNumberFormat="1" applyFont="1" applyFill="1" applyBorder="1" applyAlignment="1">
      <alignment horizontal="center" vertical="center"/>
    </xf>
    <xf numFmtId="41" fontId="0" fillId="0" borderId="5" xfId="0" applyNumberFormat="1" applyBorder="1" applyAlignment="1">
      <alignment horizontal="left" indent="2"/>
    </xf>
    <xf numFmtId="42" fontId="0" fillId="0" borderId="21" xfId="0" applyNumberFormat="1" applyBorder="1"/>
    <xf numFmtId="42" fontId="0" fillId="0" borderId="7" xfId="0" applyNumberFormat="1" applyBorder="1"/>
    <xf numFmtId="42" fontId="9" fillId="0" borderId="19" xfId="0" applyNumberFormat="1" applyFont="1" applyBorder="1"/>
    <xf numFmtId="42" fontId="9" fillId="0" borderId="9" xfId="0" applyNumberFormat="1" applyFont="1" applyBorder="1"/>
    <xf numFmtId="42" fontId="19" fillId="0" borderId="19" xfId="0" applyNumberFormat="1" applyFont="1" applyBorder="1"/>
    <xf numFmtId="42" fontId="19" fillId="0" borderId="9" xfId="0" applyNumberFormat="1" applyFont="1" applyBorder="1"/>
    <xf numFmtId="9" fontId="2" fillId="0" borderId="14" xfId="0" applyNumberFormat="1" applyFont="1" applyBorder="1" applyAlignment="1" applyProtection="1">
      <alignment horizontal="center"/>
      <protection locked="0"/>
    </xf>
    <xf numFmtId="9" fontId="2" fillId="0" borderId="15" xfId="0" applyNumberFormat="1" applyFont="1" applyBorder="1" applyAlignment="1" applyProtection="1">
      <alignment horizontal="center"/>
      <protection locked="0"/>
    </xf>
    <xf numFmtId="41" fontId="2" fillId="0" borderId="0" xfId="0" applyNumberFormat="1" applyFont="1" applyProtection="1">
      <protection locked="0"/>
    </xf>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3" borderId="1" xfId="0" applyNumberFormat="1" applyFill="1" applyBorder="1"/>
    <xf numFmtId="0" fontId="21" fillId="5" borderId="17" xfId="0" applyFont="1" applyFill="1" applyBorder="1" applyAlignment="1">
      <alignment horizontal="left"/>
    </xf>
    <xf numFmtId="0" fontId="21" fillId="5" borderId="6" xfId="0" applyFont="1" applyFill="1" applyBorder="1" applyAlignment="1">
      <alignment horizontal="left"/>
    </xf>
    <xf numFmtId="0" fontId="22" fillId="6" borderId="0" xfId="0" applyFont="1" applyFill="1" applyBorder="1" applyAlignment="1">
      <alignment horizontal="left"/>
    </xf>
    <xf numFmtId="0" fontId="23" fillId="6" borderId="18" xfId="0" applyFont="1" applyFill="1" applyBorder="1" applyAlignment="1">
      <alignment horizontal="left"/>
    </xf>
    <xf numFmtId="0" fontId="22" fillId="6" borderId="1" xfId="0" applyFont="1" applyFill="1" applyBorder="1" applyAlignment="1">
      <alignment horizontal="left"/>
    </xf>
    <xf numFmtId="0" fontId="0" fillId="0" borderId="0" xfId="0" applyAlignment="1">
      <alignment horizontal="left"/>
    </xf>
    <xf numFmtId="0" fontId="0" fillId="0" borderId="0" xfId="0"/>
    <xf numFmtId="0" fontId="0" fillId="0" borderId="0" xfId="0" applyAlignment="1">
      <alignment horizontal="left" vertical="center" indent="9"/>
    </xf>
    <xf numFmtId="0" fontId="0" fillId="0" borderId="0" xfId="0" applyAlignment="1">
      <alignment horizontal="left" vertical="center" indent="4"/>
    </xf>
    <xf numFmtId="0" fontId="3" fillId="0" borderId="0" xfId="0" applyFont="1" applyAlignment="1">
      <alignment horizontal="center" textRotation="90" wrapText="1"/>
    </xf>
    <xf numFmtId="0" fontId="0" fillId="0" borderId="0" xfId="0" applyAlignment="1">
      <alignment horizontal="left" vertical="center"/>
    </xf>
    <xf numFmtId="0" fontId="0" fillId="0" borderId="0" xfId="0" applyAlignment="1">
      <alignment horizontal="center"/>
    </xf>
    <xf numFmtId="0" fontId="0" fillId="2" borderId="3" xfId="0" applyFill="1" applyBorder="1" applyAlignment="1">
      <alignment horizontal="center"/>
    </xf>
    <xf numFmtId="0" fontId="3" fillId="0" borderId="30" xfId="0" applyFont="1" applyBorder="1" applyAlignment="1">
      <alignment horizontal="center" vertical="center"/>
    </xf>
    <xf numFmtId="0" fontId="0" fillId="0" borderId="0" xfId="0"/>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20" fillId="0" borderId="0" xfId="0" applyFont="1"/>
    <xf numFmtId="0" fontId="3" fillId="9" borderId="22" xfId="0" applyFont="1" applyFill="1" applyBorder="1" applyAlignment="1">
      <alignment horizontal="center" vertical="center"/>
    </xf>
    <xf numFmtId="0" fontId="3" fillId="9" borderId="24" xfId="0" applyFont="1" applyFill="1" applyBorder="1" applyAlignment="1">
      <alignment horizontal="center" vertical="center"/>
    </xf>
    <xf numFmtId="0" fontId="3" fillId="9" borderId="26" xfId="0" applyFont="1" applyFill="1" applyBorder="1" applyAlignment="1">
      <alignment horizontal="center" vertical="center"/>
    </xf>
    <xf numFmtId="0" fontId="3" fillId="0" borderId="29" xfId="0" applyFont="1" applyBorder="1" applyAlignment="1">
      <alignment horizontal="center" vertical="center"/>
    </xf>
    <xf numFmtId="0" fontId="3" fillId="9" borderId="28" xfId="0" applyFont="1" applyFill="1" applyBorder="1" applyAlignment="1">
      <alignment horizontal="center" vertic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1" fontId="0" fillId="0" borderId="0" xfId="0" applyNumberFormat="1" applyAlignment="1">
      <alignment horizontal="left" indent="1"/>
    </xf>
    <xf numFmtId="41" fontId="0" fillId="0" borderId="0" xfId="0" applyNumberFormat="1" applyBorder="1" applyAlignment="1">
      <alignment horizontal="left" indent="1"/>
    </xf>
    <xf numFmtId="41" fontId="3" fillId="0" borderId="0" xfId="0" applyNumberFormat="1" applyFont="1"/>
    <xf numFmtId="41" fontId="18" fillId="8" borderId="5" xfId="0" applyNumberFormat="1" applyFont="1" applyFill="1" applyBorder="1" applyAlignment="1">
      <alignment horizontal="center" vertical="center"/>
    </xf>
    <xf numFmtId="41" fontId="18" fillId="8" borderId="6" xfId="0" applyNumberFormat="1" applyFont="1" applyFill="1" applyBorder="1" applyAlignment="1">
      <alignment horizontal="center" vertical="center"/>
    </xf>
    <xf numFmtId="41" fontId="18" fillId="8" borderId="7" xfId="0" applyNumberFormat="1" applyFont="1" applyFill="1" applyBorder="1" applyAlignment="1">
      <alignment horizontal="center" vertical="center"/>
    </xf>
    <xf numFmtId="41" fontId="18" fillId="8" borderId="8" xfId="0" applyNumberFormat="1" applyFont="1" applyFill="1" applyBorder="1" applyAlignment="1">
      <alignment horizontal="center" vertical="center"/>
    </xf>
    <xf numFmtId="41" fontId="18" fillId="8" borderId="0" xfId="0" applyNumberFormat="1" applyFont="1" applyFill="1" applyBorder="1" applyAlignment="1">
      <alignment horizontal="center" vertical="center"/>
    </xf>
    <xf numFmtId="41" fontId="18" fillId="8" borderId="9" xfId="0" applyNumberFormat="1" applyFont="1" applyFill="1" applyBorder="1" applyAlignment="1">
      <alignment horizontal="center" vertical="center"/>
    </xf>
    <xf numFmtId="0" fontId="4" fillId="0" borderId="0" xfId="0" applyFont="1" applyAlignment="1">
      <alignment horizontal="center" vertical="center" wrapText="1"/>
    </xf>
  </cellXfs>
  <cellStyles count="6">
    <cellStyle name="Comma" xfId="1" builtinId="3"/>
    <cellStyle name="Comma 3" xfId="5"/>
    <cellStyle name="Currency" xfId="2" builtinId="4"/>
    <cellStyle name="Normal" xfId="0" builtinId="0"/>
    <cellStyle name="Normal 3" xfId="4"/>
    <cellStyle name="Percent" xfId="3" builtinId="5"/>
  </cellStyles>
  <dxfs count="1">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Marketable</a:t>
            </a:r>
            <a:r>
              <a:rPr lang="en-US" baseline="0"/>
              <a:t> Securities</a:t>
            </a:r>
            <a:br>
              <a:rPr lang="en-US" baseline="0"/>
            </a:br>
            <a:r>
              <a:rPr lang="en-US" baseline="0"/>
              <a:t>and Short Term Loan Balances</a:t>
            </a:r>
          </a:p>
          <a:p>
            <a:pPr>
              <a:defRPr/>
            </a:pPr>
            <a:r>
              <a:rPr lang="en-US" sz="1800" b="0" i="0" u="none" strike="noStrike" baseline="0">
                <a:effectLst/>
              </a:rPr>
              <a:t>               </a:t>
            </a:r>
            <a:endParaRPr lang="en-US"/>
          </a:p>
        </c:rich>
      </c:tx>
      <c:overlay val="0"/>
    </c:title>
    <c:autoTitleDeleted val="0"/>
    <c:plotArea>
      <c:layout>
        <c:manualLayout>
          <c:layoutTarget val="inner"/>
          <c:xMode val="edge"/>
          <c:yMode val="edge"/>
          <c:x val="0.10050572326059824"/>
          <c:y val="0.18317318558609186"/>
          <c:w val="0.87816611386979437"/>
          <c:h val="0.70764005546630182"/>
        </c:manualLayout>
      </c:layout>
      <c:barChart>
        <c:barDir val="col"/>
        <c:grouping val="clustered"/>
        <c:varyColors val="0"/>
        <c:ser>
          <c:idx val="0"/>
          <c:order val="0"/>
          <c:tx>
            <c:strRef>
              <c:f>'Prob 3 - 10 Pts'!$J$6</c:f>
              <c:strCache>
                <c:ptCount val="1"/>
                <c:pt idx="0">
                  <c:v>Short-Term Loans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Pts'!$K$6:$S$6</c:f>
              <c:numCache>
                <c:formatCode>_(* #,##0_);_(* \(#,##0\);_(* "-"_);_(@_)</c:formatCode>
                <c:ptCount val="9"/>
                <c:pt idx="0">
                  <c:v>-7897</c:v>
                </c:pt>
                <c:pt idx="1">
                  <c:v>0</c:v>
                </c:pt>
                <c:pt idx="2">
                  <c:v>0</c:v>
                </c:pt>
                <c:pt idx="3">
                  <c:v>-21953</c:v>
                </c:pt>
                <c:pt idx="4">
                  <c:v>-8622</c:v>
                </c:pt>
                <c:pt idx="5">
                  <c:v>0</c:v>
                </c:pt>
                <c:pt idx="6">
                  <c:v>0</c:v>
                </c:pt>
                <c:pt idx="7">
                  <c:v>0</c:v>
                </c:pt>
                <c:pt idx="8">
                  <c:v>0</c:v>
                </c:pt>
              </c:numCache>
            </c:numRef>
          </c:val>
        </c:ser>
        <c:ser>
          <c:idx val="1"/>
          <c:order val="1"/>
          <c:tx>
            <c:strRef>
              <c:f>'Prob 3 - 10 Pts'!$J$7</c:f>
              <c:strCache>
                <c:ptCount val="1"/>
                <c:pt idx="0">
                  <c:v>Mkt'l Securities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Pts'!$K$7:$S$7</c:f>
              <c:numCache>
                <c:formatCode>_(* #,##0_);_(* \(#,##0\);_(* "-"_);_(@_)</c:formatCode>
                <c:ptCount val="9"/>
                <c:pt idx="0">
                  <c:v>0</c:v>
                </c:pt>
                <c:pt idx="1">
                  <c:v>1299</c:v>
                </c:pt>
                <c:pt idx="2">
                  <c:v>12152</c:v>
                </c:pt>
                <c:pt idx="3">
                  <c:v>0</c:v>
                </c:pt>
                <c:pt idx="4">
                  <c:v>0</c:v>
                </c:pt>
                <c:pt idx="5">
                  <c:v>3634</c:v>
                </c:pt>
                <c:pt idx="6">
                  <c:v>12354</c:v>
                </c:pt>
                <c:pt idx="7">
                  <c:v>19819</c:v>
                </c:pt>
                <c:pt idx="8">
                  <c:v>25247</c:v>
                </c:pt>
              </c:numCache>
            </c:numRef>
          </c:val>
        </c:ser>
        <c:dLbls>
          <c:showLegendKey val="0"/>
          <c:showVal val="0"/>
          <c:showCatName val="0"/>
          <c:showSerName val="0"/>
          <c:showPercent val="0"/>
          <c:showBubbleSize val="0"/>
        </c:dLbls>
        <c:gapWidth val="150"/>
        <c:axId val="57372672"/>
        <c:axId val="57374976"/>
      </c:barChart>
      <c:catAx>
        <c:axId val="57372672"/>
        <c:scaling>
          <c:orientation val="minMax"/>
        </c:scaling>
        <c:delete val="0"/>
        <c:axPos val="b"/>
        <c:majorTickMark val="none"/>
        <c:minorTickMark val="none"/>
        <c:tickLblPos val="nextTo"/>
        <c:txPr>
          <a:bodyPr/>
          <a:lstStyle/>
          <a:p>
            <a:pPr>
              <a:defRPr b="1"/>
            </a:pPr>
            <a:endParaRPr lang="en-US"/>
          </a:p>
        </c:txPr>
        <c:crossAx val="57374976"/>
        <c:crosses val="autoZero"/>
        <c:auto val="1"/>
        <c:lblAlgn val="ctr"/>
        <c:lblOffset val="100"/>
        <c:noMultiLvlLbl val="0"/>
      </c:catAx>
      <c:valAx>
        <c:axId val="57374976"/>
        <c:scaling>
          <c:orientation val="minMax"/>
          <c:max val="50000"/>
          <c:min val="-50000"/>
        </c:scaling>
        <c:delete val="0"/>
        <c:axPos val="l"/>
        <c:majorGridlines/>
        <c:numFmt formatCode="&quot;$&quot;#,##0" sourceLinked="0"/>
        <c:majorTickMark val="none"/>
        <c:minorTickMark val="none"/>
        <c:tickLblPos val="nextTo"/>
        <c:txPr>
          <a:bodyPr/>
          <a:lstStyle/>
          <a:p>
            <a:pPr>
              <a:defRPr b="1"/>
            </a:pPr>
            <a:endParaRPr lang="en-US"/>
          </a:p>
        </c:txPr>
        <c:crossAx val="57372672"/>
        <c:crosses val="autoZero"/>
        <c:crossBetween val="between"/>
        <c:majorUnit val="10000"/>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13</xdr:row>
      <xdr:rowOff>0</xdr:rowOff>
    </xdr:to>
    <xdr:sp macro="" textlink="">
      <xdr:nvSpPr>
        <xdr:cNvPr id="2" name="Rounded Rectangle 1"/>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12</xdr:row>
      <xdr:rowOff>19051</xdr:rowOff>
    </xdr:to>
    <xdr:sp macro="" textlink="">
      <xdr:nvSpPr>
        <xdr:cNvPr id="3" name="TextBox 2"/>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698636</xdr:colOff>
      <xdr:row>72</xdr:row>
      <xdr:rowOff>163996</xdr:rowOff>
    </xdr:from>
    <xdr:to>
      <xdr:col>7</xdr:col>
      <xdr:colOff>160267</xdr:colOff>
      <xdr:row>88</xdr:row>
      <xdr:rowOff>3312</xdr:rowOff>
    </xdr:to>
    <xdr:sp macro="" textlink="">
      <xdr:nvSpPr>
        <xdr:cNvPr id="4" name="Rounded Rectangle 3"/>
        <xdr:cNvSpPr/>
      </xdr:nvSpPr>
      <xdr:spPr>
        <a:xfrm>
          <a:off x="4753801" y="14595613"/>
          <a:ext cx="2184953" cy="29138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13</xdr:row>
      <xdr:rowOff>0</xdr:rowOff>
    </xdr:from>
    <xdr:to>
      <xdr:col>6</xdr:col>
      <xdr:colOff>542925</xdr:colOff>
      <xdr:row>16</xdr:row>
      <xdr:rowOff>38100</xdr:rowOff>
    </xdr:to>
    <xdr:sp macro="" textlink="">
      <xdr:nvSpPr>
        <xdr:cNvPr id="6" name="Right Arrow 5"/>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9</xdr:col>
      <xdr:colOff>161738</xdr:colOff>
      <xdr:row>41</xdr:row>
      <xdr:rowOff>176305</xdr:rowOff>
    </xdr:from>
    <xdr:to>
      <xdr:col>10</xdr:col>
      <xdr:colOff>4495613</xdr:colOff>
      <xdr:row>52</xdr:row>
      <xdr:rowOff>123825</xdr:rowOff>
    </xdr:to>
    <xdr:sp macro="" textlink="">
      <xdr:nvSpPr>
        <xdr:cNvPr id="8" name="Rounded Rectangle 7"/>
        <xdr:cNvSpPr/>
      </xdr:nvSpPr>
      <xdr:spPr>
        <a:xfrm>
          <a:off x="7219763" y="8301130"/>
          <a:ext cx="4572000" cy="217637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2012</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38100</xdr:rowOff>
    </xdr:to>
    <xdr:sp macro="" textlink="">
      <xdr:nvSpPr>
        <xdr:cNvPr id="2" name="TextBox 1"/>
        <xdr:cNvSpPr txBox="1"/>
      </xdr:nvSpPr>
      <xdr:spPr>
        <a:xfrm>
          <a:off x="457200" y="196850"/>
          <a:ext cx="9626600" cy="315595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Collect0 = 20%, Collect1 = 80%, and Collect2 = 0%, the NORMAL scenario will use the base case collection rates given here, and the BAD scenario will have Collect0 = 0%, Collect1 = 50%, and Collect2 = 50%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44450</xdr:rowOff>
    </xdr:to>
    <xdr:sp macro="" textlink="">
      <xdr:nvSpPr>
        <xdr:cNvPr id="2" name="TextBox 1"/>
        <xdr:cNvSpPr txBox="1"/>
      </xdr:nvSpPr>
      <xdr:spPr>
        <a:xfrm>
          <a:off x="393700" y="171450"/>
          <a:ext cx="5054600" cy="1898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t>Using the outputs</a:t>
          </a:r>
          <a:r>
            <a:rPr lang="en-US" sz="1100" baseline="0"/>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a:t>
          </a:r>
          <a:r>
            <a:rPr lang="en-US" sz="1100" baseline="0">
              <a:solidFill>
                <a:schemeClr val="dk1"/>
              </a:solidFill>
              <a:effectLst/>
              <a:latin typeface="+mn-lt"/>
              <a:ea typeface="+mn-ea"/>
              <a:cs typeface="+mn-cs"/>
            </a:rPr>
            <a:t>Set the Y-axis maximum to $50,000 and the minimum to -$50,000 with major unit divisions set to $10,000. FORMAT the chart so that it is self-explanatory and professional in appearance. Include a legend for the two series that displays at the bottom of the chart.</a:t>
          </a:r>
          <a:endParaRPr lang="en-US">
            <a:effectLst/>
          </a:endParaRPr>
        </a:p>
        <a:p>
          <a:endParaRPr lang="en-US" sz="1100"/>
        </a:p>
      </xdr:txBody>
    </xdr:sp>
    <xdr:clientData/>
  </xdr:twoCellAnchor>
  <xdr:twoCellAnchor>
    <xdr:from>
      <xdr:col>0</xdr:col>
      <xdr:colOff>447674</xdr:colOff>
      <xdr:row>12</xdr:row>
      <xdr:rowOff>104774</xdr:rowOff>
    </xdr:from>
    <xdr:to>
      <xdr:col>10</xdr:col>
      <xdr:colOff>304799</xdr:colOff>
      <xdr:row>34</xdr:row>
      <xdr:rowOff>146049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450850</xdr:colOff>
      <xdr:row>0</xdr:row>
      <xdr:rowOff>88900</xdr:rowOff>
    </xdr:from>
    <xdr:to>
      <xdr:col>11</xdr:col>
      <xdr:colOff>107950</xdr:colOff>
      <xdr:row>7</xdr:row>
      <xdr:rowOff>3286125</xdr:rowOff>
    </xdr:to>
    <xdr:sp macro="" textlink="">
      <xdr:nvSpPr>
        <xdr:cNvPr id="2" name="Round Diagonal Corner Rectangle 1"/>
        <xdr:cNvSpPr/>
      </xdr:nvSpPr>
      <xdr:spPr>
        <a:xfrm>
          <a:off x="450850" y="88900"/>
          <a:ext cx="6877050" cy="4464050"/>
        </a:xfrm>
        <a:prstGeom prst="round2DiagRect">
          <a:avLst/>
        </a:prstGeom>
        <a:gradFill>
          <a:gsLst>
            <a:gs pos="0">
              <a:srgbClr val="5E9EFF"/>
            </a:gs>
            <a:gs pos="39999">
              <a:srgbClr val="85C2FF"/>
            </a:gs>
            <a:gs pos="70000">
              <a:srgbClr val="C4D6EB"/>
            </a:gs>
            <a:gs pos="100000">
              <a:srgbClr val="FFEBFA"/>
            </a:gs>
          </a:gsLst>
          <a:lin ang="16200000" scaled="0"/>
        </a:gradFill>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en-US" sz="1200" b="1">
              <a:solidFill>
                <a:schemeClr val="tx1"/>
              </a:solidFill>
            </a:rPr>
            <a:t>A</a:t>
          </a:r>
          <a:r>
            <a:rPr lang="en-US" sz="1200" b="1" baseline="0">
              <a:solidFill>
                <a:schemeClr val="tx1"/>
              </a:solidFill>
            </a:rPr>
            <a:t> company that provides trade credit to its customers has estimated its collection rates as shown below.  Actual sales for January-March are also given, as are estimates of sales for April, May, and June. </a:t>
          </a:r>
        </a:p>
        <a:p>
          <a:pPr algn="ctr"/>
          <a:endParaRPr lang="en-US" sz="1200" b="1" baseline="0">
            <a:solidFill>
              <a:schemeClr val="tx1"/>
            </a:solidFill>
          </a:endParaRPr>
        </a:p>
        <a:p>
          <a:pPr algn="ctr"/>
          <a:r>
            <a:rPr lang="en-US" sz="1200" b="1" baseline="0">
              <a:solidFill>
                <a:schemeClr val="tx1"/>
              </a:solidFill>
            </a:rPr>
            <a:t>Create a formula in Cell I13 that will produce whatever percentage is needed to make the sum of all three collection rates equal 100% given the other two inputs in  I11 and I12. </a:t>
          </a:r>
        </a:p>
        <a:p>
          <a:pPr algn="ctr"/>
          <a:endParaRPr lang="en-US" sz="1200" b="1" baseline="0">
            <a:solidFill>
              <a:schemeClr val="tx1"/>
            </a:solidFill>
          </a:endParaRPr>
        </a:p>
        <a:p>
          <a:pPr algn="ctr"/>
          <a:r>
            <a:rPr lang="en-US" sz="1200" b="1" baseline="0">
              <a:solidFill>
                <a:schemeClr val="tx1"/>
              </a:solidFill>
            </a:rPr>
            <a:t>Do what is necessary to have an error message pop up if the user tries enter negative percentages or numbers greater than 100% in either of the two input cells I11 and I12.</a:t>
          </a:r>
        </a:p>
        <a:p>
          <a:pPr algn="ctr"/>
          <a:endParaRPr lang="en-US" sz="1200" b="1" baseline="0">
            <a:solidFill>
              <a:schemeClr val="tx1"/>
            </a:solidFill>
          </a:endParaRPr>
        </a:p>
        <a:p>
          <a:pPr algn="ctr"/>
          <a:r>
            <a:rPr lang="en-US" sz="1200" b="1" baseline="0">
              <a:solidFill>
                <a:schemeClr val="tx1"/>
              </a:solidFill>
            </a:rPr>
            <a:t>Create a formula in cell J12 that will show the text "The inputs must sum to no more than 100%" if the inputs in I11 and I12 total more than 100% when added together and will show nothing (be blank) if the two inputs total 100% or less.</a:t>
          </a:r>
        </a:p>
        <a:p>
          <a:pPr algn="ctr"/>
          <a:endParaRPr lang="en-US" sz="1200" b="1" baseline="0">
            <a:solidFill>
              <a:schemeClr val="tx1"/>
            </a:solidFill>
          </a:endParaRPr>
        </a:p>
        <a:p>
          <a:pPr algn="ctr"/>
          <a:r>
            <a:rPr lang="en-US" sz="1200" b="1" baseline="0">
              <a:solidFill>
                <a:schemeClr val="tx1"/>
              </a:solidFill>
            </a:rPr>
            <a:t>Create ONE formula in Cell I18 that computes the total expected collections for April, and make it so that the formula could copied to J18 and K18 and still give the correct values for May and June.</a:t>
          </a:r>
        </a:p>
        <a:p>
          <a:pPr algn="ctr"/>
          <a:endParaRPr lang="en-US" sz="1200" b="1" baseline="0">
            <a:solidFill>
              <a:schemeClr val="tx1"/>
            </a:solidFill>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1600" b="1" baseline="0">
              <a:solidFill>
                <a:schemeClr val="tx1"/>
              </a:solidFill>
              <a:effectLst/>
              <a:latin typeface="+mn-lt"/>
              <a:ea typeface="+mn-ea"/>
              <a:cs typeface="+mn-cs"/>
            </a:rPr>
            <a:t>Protect this worksheet so that the user can only change the values in the red-text input cells.</a:t>
          </a:r>
          <a:endParaRPr lang="en-US" sz="1800" b="1">
            <a:solidFill>
              <a:schemeClr val="tx1"/>
            </a:solidFill>
            <a:effectLst/>
          </a:endParaRPr>
        </a:p>
        <a:p>
          <a:pPr algn="ctr"/>
          <a:endParaRPr lang="en-US" sz="1200" b="1">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28576</xdr:colOff>
      <xdr:row>0</xdr:row>
      <xdr:rowOff>152399</xdr:rowOff>
    </xdr:from>
    <xdr:to>
      <xdr:col>3</xdr:col>
      <xdr:colOff>971551</xdr:colOff>
      <xdr:row>9</xdr:row>
      <xdr:rowOff>28574</xdr:rowOff>
    </xdr:to>
    <xdr:sp macro="" textlink="">
      <xdr:nvSpPr>
        <xdr:cNvPr id="2" name="Rounded Rectangle 1"/>
        <xdr:cNvSpPr/>
      </xdr:nvSpPr>
      <xdr:spPr>
        <a:xfrm>
          <a:off x="314326" y="152399"/>
          <a:ext cx="4305300" cy="1590675"/>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a:t>
          </a:r>
        </a:p>
        <a:p>
          <a:pPr algn="l"/>
          <a:endParaRPr lang="en-US" sz="1100"/>
        </a:p>
      </xdr:txBody>
    </xdr:sp>
    <xdr:clientData/>
  </xdr:twoCellAnchor>
  <xdr:twoCellAnchor editAs="oneCell">
    <xdr:from>
      <xdr:col>7</xdr:col>
      <xdr:colOff>0</xdr:colOff>
      <xdr:row>10</xdr:row>
      <xdr:rowOff>0</xdr:rowOff>
    </xdr:from>
    <xdr:to>
      <xdr:col>14</xdr:col>
      <xdr:colOff>85725</xdr:colOff>
      <xdr:row>26</xdr:row>
      <xdr:rowOff>9525</xdr:rowOff>
    </xdr:to>
    <xdr:pic>
      <xdr:nvPicPr>
        <xdr:cNvPr id="7"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7950" y="1914525"/>
          <a:ext cx="4352925" cy="397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390525</xdr:colOff>
      <xdr:row>9</xdr:row>
      <xdr:rowOff>152400</xdr:rowOff>
    </xdr:from>
    <xdr:to>
      <xdr:col>6</xdr:col>
      <xdr:colOff>504825</xdr:colOff>
      <xdr:row>13</xdr:row>
      <xdr:rowOff>219075</xdr:rowOff>
    </xdr:to>
    <xdr:sp macro="" textlink="">
      <xdr:nvSpPr>
        <xdr:cNvPr id="8" name="Right Arrow 7"/>
        <xdr:cNvSpPr/>
      </xdr:nvSpPr>
      <xdr:spPr>
        <a:xfrm>
          <a:off x="5629275" y="1866900"/>
          <a:ext cx="1047750" cy="1409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Rows 11-13 are 30 pixels high	</a:t>
          </a:r>
        </a:p>
      </xdr:txBody>
    </xdr:sp>
    <xdr:clientData/>
  </xdr:twoCellAnchor>
  <xdr:twoCellAnchor>
    <xdr:from>
      <xdr:col>10</xdr:col>
      <xdr:colOff>409575</xdr:colOff>
      <xdr:row>26</xdr:row>
      <xdr:rowOff>85725</xdr:rowOff>
    </xdr:from>
    <xdr:to>
      <xdr:col>14</xdr:col>
      <xdr:colOff>200024</xdr:colOff>
      <xdr:row>31</xdr:row>
      <xdr:rowOff>57150</xdr:rowOff>
    </xdr:to>
    <xdr:sp macro="" textlink="">
      <xdr:nvSpPr>
        <xdr:cNvPr id="9" name="Up Arrow 8"/>
        <xdr:cNvSpPr/>
      </xdr:nvSpPr>
      <xdr:spPr>
        <a:xfrm>
          <a:off x="8696325" y="5962650"/>
          <a:ext cx="2228849" cy="9239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Columns C and D are 14 characters</a:t>
          </a:r>
          <a:r>
            <a:rPr lang="en-US" sz="1100" baseline="0"/>
            <a:t> wide</a:t>
          </a:r>
          <a:endParaRPr lang="en-US" sz="1100"/>
        </a:p>
      </xdr:txBody>
    </xdr:sp>
    <xdr:clientData/>
  </xdr:twoCellAnchor>
  <xdr:twoCellAnchor>
    <xdr:from>
      <xdr:col>6</xdr:col>
      <xdr:colOff>485775</xdr:colOff>
      <xdr:row>26</xdr:row>
      <xdr:rowOff>85725</xdr:rowOff>
    </xdr:from>
    <xdr:to>
      <xdr:col>10</xdr:col>
      <xdr:colOff>276224</xdr:colOff>
      <xdr:row>31</xdr:row>
      <xdr:rowOff>57150</xdr:rowOff>
    </xdr:to>
    <xdr:sp macro="" textlink="">
      <xdr:nvSpPr>
        <xdr:cNvPr id="10" name="Up Arrow 9"/>
        <xdr:cNvSpPr/>
      </xdr:nvSpPr>
      <xdr:spPr>
        <a:xfrm>
          <a:off x="6334125" y="5962650"/>
          <a:ext cx="2228849" cy="9239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Column B is </a:t>
          </a:r>
        </a:p>
        <a:p>
          <a:pPr algn="ctr"/>
          <a:r>
            <a:rPr lang="en-US" sz="1100"/>
            <a:t>35 characters</a:t>
          </a:r>
        </a:p>
        <a:p>
          <a:pPr algn="ctr"/>
          <a:r>
            <a:rPr lang="en-US" sz="1100"/>
            <a:t>wide</a:t>
          </a:r>
        </a:p>
      </xdr:txBody>
    </xdr:sp>
    <xdr:clientData/>
  </xdr:twoCellAnchor>
  <xdr:twoCellAnchor>
    <xdr:from>
      <xdr:col>7</xdr:col>
      <xdr:colOff>323850</xdr:colOff>
      <xdr:row>6</xdr:row>
      <xdr:rowOff>19050</xdr:rowOff>
    </xdr:from>
    <xdr:to>
      <xdr:col>10</xdr:col>
      <xdr:colOff>323850</xdr:colOff>
      <xdr:row>9</xdr:row>
      <xdr:rowOff>142875</xdr:rowOff>
    </xdr:to>
    <xdr:sp macro="" textlink="">
      <xdr:nvSpPr>
        <xdr:cNvPr id="11" name="Down Arrow 10"/>
        <xdr:cNvSpPr/>
      </xdr:nvSpPr>
      <xdr:spPr>
        <a:xfrm>
          <a:off x="7105650" y="1162050"/>
          <a:ext cx="1828800" cy="695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Column</a:t>
          </a:r>
          <a:endParaRPr lang="en-US" sz="1100" baseline="0"/>
        </a:p>
        <a:p>
          <a:pPr algn="ctr"/>
          <a:r>
            <a:rPr lang="en-US" sz="1100" baseline="0"/>
            <a:t>B</a:t>
          </a:r>
          <a:endParaRPr lang="en-US" sz="1100"/>
        </a:p>
      </xdr:txBody>
    </xdr:sp>
    <xdr:clientData/>
  </xdr:twoCellAnchor>
  <xdr:twoCellAnchor>
    <xdr:from>
      <xdr:col>10</xdr:col>
      <xdr:colOff>533400</xdr:colOff>
      <xdr:row>5</xdr:row>
      <xdr:rowOff>180975</xdr:rowOff>
    </xdr:from>
    <xdr:to>
      <xdr:col>12</xdr:col>
      <xdr:colOff>238125</xdr:colOff>
      <xdr:row>9</xdr:row>
      <xdr:rowOff>133351</xdr:rowOff>
    </xdr:to>
    <xdr:sp macro="" textlink="">
      <xdr:nvSpPr>
        <xdr:cNvPr id="12" name="Down Arrow 11"/>
        <xdr:cNvSpPr/>
      </xdr:nvSpPr>
      <xdr:spPr>
        <a:xfrm>
          <a:off x="9144000" y="1133475"/>
          <a:ext cx="923925" cy="71437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Col</a:t>
          </a:r>
        </a:p>
        <a:p>
          <a:pPr algn="ctr"/>
          <a:r>
            <a:rPr lang="en-US" sz="1100" baseline="0"/>
            <a:t>C</a:t>
          </a:r>
          <a:endParaRPr lang="en-US" sz="1100"/>
        </a:p>
      </xdr:txBody>
    </xdr:sp>
    <xdr:clientData/>
  </xdr:twoCellAnchor>
  <xdr:twoCellAnchor>
    <xdr:from>
      <xdr:col>12</xdr:col>
      <xdr:colOff>428625</xdr:colOff>
      <xdr:row>6</xdr:row>
      <xdr:rowOff>0</xdr:rowOff>
    </xdr:from>
    <xdr:to>
      <xdr:col>14</xdr:col>
      <xdr:colOff>133350</xdr:colOff>
      <xdr:row>9</xdr:row>
      <xdr:rowOff>142876</xdr:rowOff>
    </xdr:to>
    <xdr:sp macro="" textlink="">
      <xdr:nvSpPr>
        <xdr:cNvPr id="14" name="Down Arrow 13"/>
        <xdr:cNvSpPr/>
      </xdr:nvSpPr>
      <xdr:spPr>
        <a:xfrm>
          <a:off x="10258425" y="1143000"/>
          <a:ext cx="923925" cy="71437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Col</a:t>
          </a:r>
        </a:p>
        <a:p>
          <a:pPr algn="ctr"/>
          <a:r>
            <a:rPr lang="en-US" sz="1100" baseline="0"/>
            <a:t>D</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showGridLines="0" topLeftCell="A19" zoomScale="145" zoomScaleNormal="145" workbookViewId="0">
      <selection activeCell="E22" sqref="E22"/>
    </sheetView>
  </sheetViews>
  <sheetFormatPr defaultRowHeight="15" x14ac:dyDescent="0.25"/>
  <cols>
    <col min="1" max="1" width="3.140625" customWidth="1"/>
    <col min="2" max="2" width="4.5703125" customWidth="1"/>
  </cols>
  <sheetData>
    <row r="2" spans="2:2" ht="18.600000000000001" x14ac:dyDescent="0.45">
      <c r="B2" s="53" t="s">
        <v>115</v>
      </c>
    </row>
    <row r="3" spans="2:2" ht="18.600000000000001" x14ac:dyDescent="0.45">
      <c r="B3" s="53" t="s">
        <v>116</v>
      </c>
    </row>
    <row r="4" spans="2:2" ht="18.600000000000001" x14ac:dyDescent="0.45">
      <c r="B4" s="53" t="s">
        <v>117</v>
      </c>
    </row>
    <row r="5" spans="2:2" ht="11.1" customHeight="1" x14ac:dyDescent="0.45">
      <c r="B5" s="53"/>
    </row>
    <row r="6" spans="2:2" ht="18.600000000000001" x14ac:dyDescent="0.45">
      <c r="B6" s="53" t="s">
        <v>118</v>
      </c>
    </row>
    <row r="7" spans="2:2" ht="18.600000000000001" x14ac:dyDescent="0.45">
      <c r="B7" s="53" t="s">
        <v>137</v>
      </c>
    </row>
    <row r="8" spans="2:2" ht="11.1" customHeight="1" x14ac:dyDescent="0.45">
      <c r="B8" s="53"/>
    </row>
    <row r="9" spans="2:2" s="52" customFormat="1" ht="18.600000000000001" x14ac:dyDescent="0.45">
      <c r="B9" s="53" t="s">
        <v>121</v>
      </c>
    </row>
    <row r="10" spans="2:2" s="52" customFormat="1" ht="18.600000000000001" x14ac:dyDescent="0.45">
      <c r="B10" s="53" t="s">
        <v>122</v>
      </c>
    </row>
    <row r="11" spans="2:2" s="52" customFormat="1" ht="18.600000000000001" x14ac:dyDescent="0.45">
      <c r="B11" s="53" t="s">
        <v>123</v>
      </c>
    </row>
    <row r="12" spans="2:2" ht="14.1" customHeight="1" x14ac:dyDescent="0.45">
      <c r="B12" s="53"/>
    </row>
    <row r="13" spans="2:2" ht="14.45" x14ac:dyDescent="0.35">
      <c r="B13" s="52" t="s">
        <v>138</v>
      </c>
    </row>
    <row r="14" spans="2:2" ht="8.4499999999999993" customHeight="1" x14ac:dyDescent="0.45">
      <c r="B14" s="53"/>
    </row>
    <row r="15" spans="2:2" ht="14.45" x14ac:dyDescent="0.35">
      <c r="B15" s="52" t="s">
        <v>119</v>
      </c>
    </row>
    <row r="16" spans="2:2" ht="6" customHeight="1" x14ac:dyDescent="0.25">
      <c r="B16" s="52"/>
    </row>
    <row r="17" spans="2:3" x14ac:dyDescent="0.25">
      <c r="B17" s="52" t="s">
        <v>120</v>
      </c>
    </row>
    <row r="18" spans="2:3" x14ac:dyDescent="0.25">
      <c r="B18" s="52"/>
    </row>
    <row r="19" spans="2:3" s="54" customFormat="1" x14ac:dyDescent="0.25">
      <c r="B19" s="54" t="s">
        <v>139</v>
      </c>
    </row>
    <row r="20" spans="2:3" s="54" customFormat="1" x14ac:dyDescent="0.25">
      <c r="B20" s="54" t="s">
        <v>198</v>
      </c>
    </row>
    <row r="21" spans="2:3" s="54" customFormat="1" x14ac:dyDescent="0.25">
      <c r="B21" s="54" t="s">
        <v>140</v>
      </c>
    </row>
    <row r="22" spans="2:3" s="54" customFormat="1" x14ac:dyDescent="0.25"/>
    <row r="23" spans="2:3" s="54" customFormat="1" ht="18.75" x14ac:dyDescent="0.3">
      <c r="B23" s="55" t="s">
        <v>124</v>
      </c>
    </row>
    <row r="24" spans="2:3" s="52" customFormat="1" x14ac:dyDescent="0.25"/>
    <row r="25" spans="2:3" s="52" customFormat="1" ht="6.6" customHeight="1" x14ac:dyDescent="0.25"/>
    <row r="26" spans="2:3" s="52" customFormat="1" ht="18.75" x14ac:dyDescent="0.3">
      <c r="C26" s="55" t="s">
        <v>125</v>
      </c>
    </row>
    <row r="27" spans="2:3" s="52" customFormat="1" ht="18.75" x14ac:dyDescent="0.3">
      <c r="C27" s="55" t="s">
        <v>141</v>
      </c>
    </row>
    <row r="28" spans="2:3" s="52" customFormat="1" ht="18.75" x14ac:dyDescent="0.3">
      <c r="C28" s="55" t="s">
        <v>142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7"/>
  <sheetViews>
    <sheetView topLeftCell="A44" zoomScale="115" zoomScaleNormal="115" workbookViewId="0">
      <selection activeCell="J72" sqref="J72"/>
    </sheetView>
  </sheetViews>
  <sheetFormatPr defaultRowHeight="15" x14ac:dyDescent="0.25"/>
  <cols>
    <col min="1" max="1" width="2.85546875" customWidth="1"/>
    <col min="2" max="2" width="37.140625" customWidth="1"/>
    <col min="3" max="3" width="5.140625" customWidth="1"/>
    <col min="4"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thickBot="1" x14ac:dyDescent="0.35">
      <c r="B1" s="1"/>
      <c r="C1" s="1"/>
      <c r="D1" s="1"/>
    </row>
    <row r="2" spans="2:12" s="3" customFormat="1" ht="24" customHeight="1" thickBot="1" x14ac:dyDescent="0.4">
      <c r="B2" s="151" t="s">
        <v>186</v>
      </c>
      <c r="C2" s="151"/>
      <c r="D2" s="151"/>
      <c r="I2" s="109"/>
      <c r="J2" s="110"/>
      <c r="K2" s="111"/>
      <c r="L2" s="112"/>
    </row>
    <row r="3" spans="2:12" s="3" customFormat="1" ht="18.75" customHeight="1" x14ac:dyDescent="0.3">
      <c r="B3" s="4" t="s">
        <v>0</v>
      </c>
      <c r="C3" s="4"/>
      <c r="D3" s="61">
        <v>0.35</v>
      </c>
      <c r="I3" s="113"/>
      <c r="J3" s="114" t="s">
        <v>65</v>
      </c>
      <c r="K3" s="115" t="s">
        <v>199</v>
      </c>
      <c r="L3" s="116"/>
    </row>
    <row r="4" spans="2:12" s="3" customFormat="1" ht="14.45" x14ac:dyDescent="0.3">
      <c r="B4" s="4" t="s">
        <v>1</v>
      </c>
      <c r="C4" s="4"/>
      <c r="D4" s="62">
        <v>85000</v>
      </c>
      <c r="I4" s="113"/>
      <c r="J4" s="117"/>
      <c r="K4" s="115" t="s">
        <v>66</v>
      </c>
      <c r="L4" s="116"/>
    </row>
    <row r="5" spans="2:12" s="3" customFormat="1" ht="14.45" x14ac:dyDescent="0.3">
      <c r="B5" s="4" t="s">
        <v>12</v>
      </c>
      <c r="C5" s="4"/>
      <c r="D5" s="58">
        <v>3500000</v>
      </c>
      <c r="I5" s="113"/>
      <c r="J5" s="117"/>
      <c r="K5" s="115" t="s">
        <v>200</v>
      </c>
      <c r="L5" s="116"/>
    </row>
    <row r="6" spans="2:12" s="3" customFormat="1" ht="14.45" x14ac:dyDescent="0.3">
      <c r="B6" s="4" t="s">
        <v>2</v>
      </c>
      <c r="C6" s="4"/>
      <c r="D6" s="58">
        <v>860000</v>
      </c>
      <c r="I6" s="113"/>
      <c r="J6" s="117"/>
      <c r="K6" s="115" t="s">
        <v>68</v>
      </c>
      <c r="L6" s="116"/>
    </row>
    <row r="7" spans="2:12" s="57" customFormat="1" ht="14.45" x14ac:dyDescent="0.3">
      <c r="B7" s="4" t="s">
        <v>4</v>
      </c>
      <c r="C7" s="4"/>
      <c r="D7" s="58">
        <v>85000</v>
      </c>
      <c r="I7" s="113"/>
      <c r="J7" s="115"/>
      <c r="K7" s="115"/>
      <c r="L7" s="116"/>
    </row>
    <row r="8" spans="2:12" s="57" customFormat="1" ht="14.45" x14ac:dyDescent="0.3">
      <c r="B8" s="4" t="s">
        <v>5</v>
      </c>
      <c r="C8" s="4"/>
      <c r="D8" s="58">
        <v>122000</v>
      </c>
      <c r="I8" s="113"/>
      <c r="J8" s="114" t="s">
        <v>67</v>
      </c>
      <c r="K8" s="115" t="s">
        <v>185</v>
      </c>
      <c r="L8" s="116"/>
    </row>
    <row r="9" spans="2:12" s="3" customFormat="1" ht="14.45" x14ac:dyDescent="0.3">
      <c r="B9" s="4" t="s">
        <v>3</v>
      </c>
      <c r="C9" s="4"/>
      <c r="D9" s="58">
        <v>115000</v>
      </c>
      <c r="I9" s="113"/>
      <c r="J9" s="117"/>
      <c r="K9" s="115" t="s">
        <v>69</v>
      </c>
      <c r="L9" s="116"/>
    </row>
    <row r="10" spans="2:12" s="3" customFormat="1" ht="14.45" x14ac:dyDescent="0.3">
      <c r="B10" s="4" t="s">
        <v>7</v>
      </c>
      <c r="C10" s="4"/>
      <c r="D10" s="58">
        <v>1520000</v>
      </c>
      <c r="I10" s="113"/>
      <c r="J10" s="117"/>
      <c r="K10" s="115"/>
      <c r="L10" s="116"/>
    </row>
    <row r="11" spans="2:12" s="3" customFormat="1" ht="14.45" x14ac:dyDescent="0.3">
      <c r="B11" s="4" t="s">
        <v>8</v>
      </c>
      <c r="C11" s="4"/>
      <c r="D11" s="58">
        <v>1245000</v>
      </c>
      <c r="I11" s="113"/>
      <c r="J11" s="114" t="s">
        <v>70</v>
      </c>
      <c r="K11" s="115" t="s">
        <v>71</v>
      </c>
      <c r="L11" s="116"/>
    </row>
    <row r="12" spans="2:12" s="3" customFormat="1" ht="14.45" x14ac:dyDescent="0.3">
      <c r="B12" s="4" t="s">
        <v>9</v>
      </c>
      <c r="C12" s="4"/>
      <c r="D12" s="58">
        <v>625000</v>
      </c>
      <c r="I12" s="113"/>
      <c r="J12" s="117"/>
      <c r="K12" s="115" t="s">
        <v>72</v>
      </c>
      <c r="L12" s="116"/>
    </row>
    <row r="13" spans="2:12" s="3" customFormat="1" thickBot="1" x14ac:dyDescent="0.35">
      <c r="B13" s="4" t="s">
        <v>6</v>
      </c>
      <c r="C13" s="4"/>
      <c r="D13" s="63">
        <v>2.35</v>
      </c>
      <c r="I13" s="118"/>
      <c r="J13" s="121"/>
      <c r="K13" s="120"/>
      <c r="L13" s="119"/>
    </row>
    <row r="14" spans="2:12" s="3" customFormat="1" thickBot="1" x14ac:dyDescent="0.35">
      <c r="B14" s="6" t="s">
        <v>73</v>
      </c>
      <c r="C14" s="6"/>
      <c r="D14" s="64">
        <v>240000</v>
      </c>
      <c r="I14" s="50"/>
      <c r="J14" s="51"/>
      <c r="K14" s="50"/>
      <c r="L14" s="50"/>
    </row>
    <row r="15" spans="2:12" s="3" customFormat="1" ht="18" x14ac:dyDescent="0.6">
      <c r="B15" s="7" t="s">
        <v>191</v>
      </c>
      <c r="C15" s="7"/>
      <c r="D15" s="5"/>
      <c r="I15" s="50"/>
      <c r="J15" s="51"/>
      <c r="K15" s="50"/>
      <c r="L15" s="50"/>
    </row>
    <row r="16" spans="2:12" thickBot="1" x14ac:dyDescent="0.4">
      <c r="B16" s="8" t="s">
        <v>192</v>
      </c>
      <c r="C16" s="8"/>
      <c r="D16" s="1"/>
      <c r="I16" s="50"/>
      <c r="J16" s="51"/>
      <c r="K16" s="50"/>
      <c r="L16" s="50"/>
    </row>
    <row r="17" spans="2:12" thickBot="1" x14ac:dyDescent="0.4">
      <c r="B17" s="1"/>
      <c r="C17" s="1"/>
      <c r="D17" s="1"/>
      <c r="E17" s="1"/>
      <c r="F17" s="1"/>
      <c r="G17" s="1"/>
      <c r="I17" s="50"/>
      <c r="J17" s="51"/>
      <c r="K17" s="50"/>
      <c r="L17" s="50"/>
    </row>
    <row r="18" spans="2:12" ht="21" customHeight="1" x14ac:dyDescent="0.45">
      <c r="B18" s="152" t="s">
        <v>10</v>
      </c>
      <c r="C18" s="152"/>
      <c r="D18" s="152"/>
      <c r="E18" s="152"/>
      <c r="F18" s="152"/>
      <c r="G18" s="152"/>
      <c r="I18" s="50"/>
      <c r="J18" s="51"/>
      <c r="K18" s="50"/>
      <c r="L18" s="50"/>
    </row>
    <row r="19" spans="2:12" ht="21" customHeight="1" x14ac:dyDescent="0.45">
      <c r="B19" s="152" t="s">
        <v>187</v>
      </c>
      <c r="C19" s="152"/>
      <c r="D19" s="152"/>
      <c r="E19" s="152"/>
      <c r="F19" s="152"/>
      <c r="G19" s="152"/>
      <c r="I19" s="50"/>
      <c r="J19" s="51"/>
      <c r="K19" s="50"/>
      <c r="L19" s="50"/>
    </row>
    <row r="20" spans="2:12" ht="21" customHeight="1" thickBot="1" x14ac:dyDescent="0.35">
      <c r="B20" s="146" t="s">
        <v>11</v>
      </c>
      <c r="C20" s="146"/>
      <c r="D20" s="147"/>
      <c r="E20" s="147"/>
      <c r="F20" s="147"/>
      <c r="G20" s="147"/>
      <c r="I20" s="50"/>
      <c r="J20" s="51"/>
      <c r="K20" s="50"/>
      <c r="L20" s="50"/>
    </row>
    <row r="21" spans="2:12" ht="9" customHeight="1" x14ac:dyDescent="0.3">
      <c r="B21" s="9"/>
      <c r="C21" s="9"/>
      <c r="D21" s="9"/>
      <c r="E21" s="9"/>
      <c r="F21" s="9"/>
      <c r="G21" s="9"/>
      <c r="I21" s="50"/>
      <c r="J21" s="51"/>
      <c r="K21" s="50"/>
      <c r="L21" s="50"/>
    </row>
    <row r="22" spans="2:12" ht="17.25" x14ac:dyDescent="0.4">
      <c r="B22" s="3"/>
      <c r="C22" s="3"/>
      <c r="D22" s="85" t="s">
        <v>188</v>
      </c>
      <c r="E22" s="85" t="s">
        <v>189</v>
      </c>
      <c r="F22" s="85" t="s">
        <v>188</v>
      </c>
      <c r="G22" s="85" t="s">
        <v>189</v>
      </c>
      <c r="I22" s="50"/>
      <c r="J22" s="51"/>
      <c r="K22" s="50"/>
      <c r="L22" s="50"/>
    </row>
    <row r="23" spans="2:12" x14ac:dyDescent="0.25">
      <c r="B23" s="3" t="s">
        <v>12</v>
      </c>
      <c r="C23" s="3"/>
      <c r="D23" s="10">
        <f>D5/1000</f>
        <v>3500</v>
      </c>
      <c r="E23" s="10">
        <v>4250</v>
      </c>
      <c r="F23" s="11">
        <f>D23/D$23</f>
        <v>1</v>
      </c>
      <c r="G23" s="11">
        <f>E23/E$23</f>
        <v>1</v>
      </c>
      <c r="I23" s="50"/>
      <c r="J23" s="51"/>
      <c r="K23" s="50"/>
      <c r="L23" s="50"/>
    </row>
    <row r="24" spans="2:12" ht="17.25" x14ac:dyDescent="0.4">
      <c r="B24" s="12" t="s">
        <v>13</v>
      </c>
      <c r="C24" s="12"/>
      <c r="D24" s="12">
        <f>E24/E23*D23</f>
        <v>2100</v>
      </c>
      <c r="E24" s="12">
        <v>2550</v>
      </c>
      <c r="F24" s="11">
        <f t="shared" ref="F24:G33" si="0">D24/D$23</f>
        <v>0.6</v>
      </c>
      <c r="G24" s="11">
        <f t="shared" si="0"/>
        <v>0.6</v>
      </c>
      <c r="H24" s="13"/>
      <c r="I24" s="50"/>
      <c r="J24" s="51"/>
      <c r="K24" s="50"/>
      <c r="L24" s="50"/>
    </row>
    <row r="25" spans="2:12" x14ac:dyDescent="0.25">
      <c r="B25" s="3" t="s">
        <v>14</v>
      </c>
      <c r="C25" s="3"/>
      <c r="D25" s="10">
        <f>D23-D24</f>
        <v>1400</v>
      </c>
      <c r="E25" s="10">
        <f>E23-E24</f>
        <v>1700</v>
      </c>
      <c r="F25" s="11">
        <f t="shared" si="0"/>
        <v>0.4</v>
      </c>
      <c r="G25" s="11">
        <f t="shared" si="0"/>
        <v>0.4</v>
      </c>
    </row>
    <row r="26" spans="2:12" x14ac:dyDescent="0.25">
      <c r="B26" s="3" t="s">
        <v>2</v>
      </c>
      <c r="C26" s="3"/>
      <c r="D26" s="3">
        <f>D6/1000</f>
        <v>860</v>
      </c>
      <c r="E26" s="3">
        <v>746</v>
      </c>
      <c r="F26" s="11">
        <f t="shared" si="0"/>
        <v>0.24571428571428572</v>
      </c>
      <c r="G26" s="11">
        <f t="shared" si="0"/>
        <v>0.17552941176470588</v>
      </c>
    </row>
    <row r="27" spans="2:12" x14ac:dyDescent="0.25">
      <c r="B27" s="3" t="s">
        <v>3</v>
      </c>
      <c r="C27" s="3"/>
      <c r="D27" s="3">
        <f>D9/1000</f>
        <v>115</v>
      </c>
      <c r="E27" s="3">
        <v>100</v>
      </c>
      <c r="F27" s="11">
        <f t="shared" si="0"/>
        <v>3.2857142857142856E-2</v>
      </c>
      <c r="G27" s="11">
        <f t="shared" si="0"/>
        <v>2.3529411764705882E-2</v>
      </c>
    </row>
    <row r="28" spans="2:12" ht="17.25" x14ac:dyDescent="0.4">
      <c r="B28" s="12" t="s">
        <v>4</v>
      </c>
      <c r="C28" s="12"/>
      <c r="D28" s="29">
        <f>D7/1000</f>
        <v>85</v>
      </c>
      <c r="E28" s="12">
        <v>70</v>
      </c>
      <c r="F28" s="11">
        <f t="shared" si="0"/>
        <v>2.4285714285714285E-2</v>
      </c>
      <c r="G28" s="11">
        <f t="shared" si="0"/>
        <v>1.6470588235294119E-2</v>
      </c>
    </row>
    <row r="29" spans="2:12" x14ac:dyDescent="0.25">
      <c r="B29" s="3" t="s">
        <v>15</v>
      </c>
      <c r="C29" s="3"/>
      <c r="D29" s="10">
        <f>D25-D26-D27-D28</f>
        <v>340</v>
      </c>
      <c r="E29" s="10">
        <f>E25-E26-E27-E28</f>
        <v>784</v>
      </c>
      <c r="F29" s="11">
        <f t="shared" si="0"/>
        <v>9.7142857142857142E-2</v>
      </c>
      <c r="G29" s="11">
        <f t="shared" si="0"/>
        <v>0.18447058823529411</v>
      </c>
    </row>
    <row r="30" spans="2:12" ht="17.25" x14ac:dyDescent="0.4">
      <c r="B30" s="12" t="s">
        <v>5</v>
      </c>
      <c r="C30" s="12"/>
      <c r="D30" s="12">
        <f>D8/1000</f>
        <v>122</v>
      </c>
      <c r="E30" s="12">
        <v>110</v>
      </c>
      <c r="F30" s="11">
        <f t="shared" si="0"/>
        <v>3.4857142857142857E-2</v>
      </c>
      <c r="G30" s="11">
        <f t="shared" si="0"/>
        <v>2.5882352941176471E-2</v>
      </c>
    </row>
    <row r="31" spans="2:12" x14ac:dyDescent="0.25">
      <c r="B31" s="3" t="s">
        <v>16</v>
      </c>
      <c r="C31" s="3"/>
      <c r="D31" s="10">
        <f>D29-D30</f>
        <v>218</v>
      </c>
      <c r="E31" s="10">
        <f>E29-E30</f>
        <v>674</v>
      </c>
      <c r="F31" s="11">
        <f t="shared" si="0"/>
        <v>6.2285714285714285E-2</v>
      </c>
      <c r="G31" s="11">
        <f t="shared" si="0"/>
        <v>0.15858823529411764</v>
      </c>
    </row>
    <row r="32" spans="2:12" ht="17.25" x14ac:dyDescent="0.4">
      <c r="B32" s="12" t="s">
        <v>17</v>
      </c>
      <c r="C32" s="12"/>
      <c r="D32" s="12">
        <f>D31*D3</f>
        <v>76.3</v>
      </c>
      <c r="E32" s="12">
        <v>248.4</v>
      </c>
      <c r="F32" s="11">
        <f t="shared" si="0"/>
        <v>2.18E-2</v>
      </c>
      <c r="G32" s="11">
        <f t="shared" si="0"/>
        <v>5.8447058823529414E-2</v>
      </c>
    </row>
    <row r="33" spans="2:7" x14ac:dyDescent="0.25">
      <c r="B33" s="3" t="s">
        <v>18</v>
      </c>
      <c r="C33" s="3"/>
      <c r="D33" s="10">
        <f>D31-D32</f>
        <v>141.69999999999999</v>
      </c>
      <c r="E33" s="10">
        <f>E31-E32</f>
        <v>425.6</v>
      </c>
      <c r="F33" s="11">
        <f t="shared" si="0"/>
        <v>4.0485714285714285E-2</v>
      </c>
      <c r="G33" s="11">
        <f t="shared" si="0"/>
        <v>0.10014117647058825</v>
      </c>
    </row>
    <row r="34" spans="2:7" ht="18" thickBot="1" x14ac:dyDescent="0.45">
      <c r="B34" s="29"/>
      <c r="C34" s="12"/>
      <c r="D34" s="12"/>
      <c r="E34" s="12"/>
      <c r="F34" s="11"/>
      <c r="G34" s="11"/>
    </row>
    <row r="35" spans="2:7" ht="15.75" thickBot="1" x14ac:dyDescent="0.3">
      <c r="B35" s="3" t="s">
        <v>19</v>
      </c>
      <c r="D35" s="28">
        <f>D33/D4*1000</f>
        <v>1.6670588235294117</v>
      </c>
      <c r="E35" s="10"/>
      <c r="F35" s="11"/>
      <c r="G35" s="11"/>
    </row>
    <row r="36" spans="2:7" ht="7.5" customHeight="1" x14ac:dyDescent="0.25">
      <c r="B36" s="3"/>
      <c r="C36" s="3"/>
      <c r="D36" s="10"/>
      <c r="E36" s="10"/>
    </row>
    <row r="37" spans="2:7" ht="7.5" customHeight="1" x14ac:dyDescent="0.25"/>
    <row r="38" spans="2:7" ht="7.5" customHeight="1" thickBot="1" x14ac:dyDescent="0.3">
      <c r="B38" s="1"/>
      <c r="C38" s="1"/>
      <c r="D38" s="1"/>
      <c r="E38" s="1"/>
      <c r="F38" s="1"/>
      <c r="G38" s="1"/>
    </row>
    <row r="39" spans="2:7" ht="18.75" x14ac:dyDescent="0.3">
      <c r="B39" s="152" t="s">
        <v>20</v>
      </c>
      <c r="C39" s="152"/>
      <c r="D39" s="152"/>
      <c r="E39" s="152"/>
      <c r="F39" s="152"/>
      <c r="G39" s="152"/>
    </row>
    <row r="40" spans="2:7" ht="18.75" x14ac:dyDescent="0.3">
      <c r="B40" s="152" t="s">
        <v>190</v>
      </c>
      <c r="C40" s="152"/>
      <c r="D40" s="152"/>
      <c r="E40" s="152"/>
      <c r="F40" s="152"/>
      <c r="G40" s="152"/>
    </row>
    <row r="41" spans="2:7" ht="19.5" thickBot="1" x14ac:dyDescent="0.35">
      <c r="B41" s="146" t="s">
        <v>11</v>
      </c>
      <c r="C41" s="146"/>
      <c r="D41" s="147"/>
      <c r="E41" s="147"/>
      <c r="F41" s="147"/>
      <c r="G41" s="147"/>
    </row>
    <row r="42" spans="2:7" ht="18.75" x14ac:dyDescent="0.3">
      <c r="B42" s="14"/>
      <c r="C42" s="14"/>
      <c r="D42" s="9"/>
      <c r="E42" s="9"/>
      <c r="F42" s="9"/>
      <c r="G42" s="9"/>
    </row>
    <row r="43" spans="2:7" ht="17.25" x14ac:dyDescent="0.4">
      <c r="D43" s="85" t="s">
        <v>188</v>
      </c>
      <c r="E43" s="85" t="s">
        <v>189</v>
      </c>
      <c r="F43" s="85" t="s">
        <v>188</v>
      </c>
      <c r="G43" s="85" t="s">
        <v>189</v>
      </c>
    </row>
    <row r="44" spans="2:7" x14ac:dyDescent="0.25">
      <c r="B44" s="15" t="s">
        <v>21</v>
      </c>
      <c r="C44" s="3"/>
      <c r="D44" s="16">
        <f>D49-D48-D47-D46-D45</f>
        <v>2945.9500000000007</v>
      </c>
      <c r="E44" s="16">
        <v>2150</v>
      </c>
      <c r="F44" s="11">
        <f>D44/D$67</f>
        <v>0.28264071112305061</v>
      </c>
      <c r="G44" s="11">
        <f>E44/E$67</f>
        <v>0.22686504167985649</v>
      </c>
    </row>
    <row r="45" spans="2:7" x14ac:dyDescent="0.25">
      <c r="B45" s="15" t="s">
        <v>22</v>
      </c>
      <c r="C45" s="3"/>
      <c r="D45" s="74">
        <v>75</v>
      </c>
      <c r="E45" s="3">
        <v>55</v>
      </c>
      <c r="F45" s="11">
        <f t="shared" ref="F45:G67" si="1">D45/D$67</f>
        <v>7.1956595781424637E-3</v>
      </c>
      <c r="G45" s="11">
        <f t="shared" si="1"/>
        <v>5.8035243220428403E-3</v>
      </c>
    </row>
    <row r="46" spans="2:7" x14ac:dyDescent="0.25">
      <c r="B46" s="15" t="s">
        <v>23</v>
      </c>
      <c r="C46" s="3"/>
      <c r="D46" s="3">
        <f>D10/1000</f>
        <v>1520</v>
      </c>
      <c r="E46" s="3">
        <v>1860</v>
      </c>
      <c r="F46" s="11">
        <f t="shared" si="1"/>
        <v>0.14583203411702061</v>
      </c>
      <c r="G46" s="11">
        <f t="shared" si="1"/>
        <v>0.19626464070908514</v>
      </c>
    </row>
    <row r="47" spans="2:7" x14ac:dyDescent="0.25">
      <c r="B47" s="15" t="s">
        <v>8</v>
      </c>
      <c r="C47" s="3"/>
      <c r="D47" s="57">
        <f>D11/1000</f>
        <v>1245</v>
      </c>
      <c r="E47" s="3">
        <v>1020</v>
      </c>
      <c r="F47" s="11">
        <f t="shared" si="1"/>
        <v>0.1194479489971649</v>
      </c>
      <c r="G47" s="11">
        <f t="shared" si="1"/>
        <v>0.10762899651788541</v>
      </c>
    </row>
    <row r="48" spans="2:7" ht="17.25" x14ac:dyDescent="0.4">
      <c r="B48" s="17" t="s">
        <v>24</v>
      </c>
      <c r="C48" s="3"/>
      <c r="D48" s="75">
        <v>52</v>
      </c>
      <c r="E48" s="12">
        <v>37</v>
      </c>
      <c r="F48" s="11">
        <f t="shared" si="1"/>
        <v>4.9889906408454414E-3</v>
      </c>
      <c r="G48" s="11">
        <f t="shared" si="1"/>
        <v>3.9041890893742747E-3</v>
      </c>
    </row>
    <row r="49" spans="2:11" x14ac:dyDescent="0.25">
      <c r="B49" s="18" t="s">
        <v>25</v>
      </c>
      <c r="C49" s="18"/>
      <c r="D49" s="19">
        <f>D54-D53-D52</f>
        <v>5837.9500000000007</v>
      </c>
      <c r="E49" s="19">
        <f>SUM(E44:E48)</f>
        <v>5122</v>
      </c>
      <c r="F49" s="11">
        <f t="shared" si="1"/>
        <v>0.56010534445622406</v>
      </c>
      <c r="G49" s="11">
        <f t="shared" si="1"/>
        <v>0.54046639231824412</v>
      </c>
    </row>
    <row r="50" spans="2:11" x14ac:dyDescent="0.25">
      <c r="B50" s="15" t="s">
        <v>26</v>
      </c>
      <c r="C50" s="3"/>
      <c r="D50" s="3">
        <f>E50+D14/1000</f>
        <v>5165</v>
      </c>
      <c r="E50" s="3">
        <v>4925</v>
      </c>
      <c r="F50" s="11">
        <f t="shared" si="1"/>
        <v>0.49554108961474436</v>
      </c>
      <c r="G50" s="11">
        <f t="shared" si="1"/>
        <v>0.51967922338292705</v>
      </c>
    </row>
    <row r="51" spans="2:11" ht="17.25" x14ac:dyDescent="0.4">
      <c r="B51" s="17" t="s">
        <v>27</v>
      </c>
      <c r="C51" s="3"/>
      <c r="D51" s="12">
        <f>E51+D28</f>
        <v>1005</v>
      </c>
      <c r="E51" s="12">
        <v>920</v>
      </c>
      <c r="F51" s="11">
        <f t="shared" si="1"/>
        <v>9.6421838347109018E-2</v>
      </c>
      <c r="G51" s="11">
        <f t="shared" si="1"/>
        <v>9.7077134114171154E-2</v>
      </c>
    </row>
    <row r="52" spans="2:11" x14ac:dyDescent="0.25">
      <c r="B52" s="18" t="s">
        <v>28</v>
      </c>
      <c r="C52" s="3"/>
      <c r="D52" s="19">
        <f>D50-D51</f>
        <v>4160</v>
      </c>
      <c r="E52" s="19">
        <f>E50-E51</f>
        <v>4005</v>
      </c>
      <c r="F52" s="11">
        <f t="shared" si="1"/>
        <v>0.39911925126763531</v>
      </c>
      <c r="G52" s="11">
        <f t="shared" si="1"/>
        <v>0.42260208926875592</v>
      </c>
    </row>
    <row r="53" spans="2:11" ht="17.25" x14ac:dyDescent="0.4">
      <c r="B53" s="20" t="s">
        <v>29</v>
      </c>
      <c r="C53" s="3"/>
      <c r="D53" s="75">
        <v>425</v>
      </c>
      <c r="E53" s="12">
        <v>350</v>
      </c>
      <c r="F53" s="11">
        <f t="shared" si="1"/>
        <v>4.0775404276140632E-2</v>
      </c>
      <c r="G53" s="11">
        <f t="shared" si="1"/>
        <v>3.6931518412999895E-2</v>
      </c>
    </row>
    <row r="54" spans="2:11" x14ac:dyDescent="0.25">
      <c r="B54" s="21" t="s">
        <v>30</v>
      </c>
      <c r="C54" s="21"/>
      <c r="D54" s="22">
        <f>D67</f>
        <v>10422.950000000001</v>
      </c>
      <c r="E54" s="22">
        <f>E53+E52+E49</f>
        <v>9477</v>
      </c>
      <c r="F54" s="11">
        <f t="shared" si="1"/>
        <v>1</v>
      </c>
      <c r="G54" s="11">
        <f t="shared" si="1"/>
        <v>1</v>
      </c>
    </row>
    <row r="55" spans="2:11" x14ac:dyDescent="0.25">
      <c r="B55" s="3"/>
      <c r="C55" s="3"/>
      <c r="D55" s="3"/>
      <c r="E55" s="3"/>
      <c r="F55" s="11"/>
      <c r="G55" s="11"/>
    </row>
    <row r="56" spans="2:11" x14ac:dyDescent="0.25">
      <c r="B56" s="15" t="s">
        <v>31</v>
      </c>
      <c r="C56" s="3"/>
      <c r="D56" s="16">
        <f>D12/1000</f>
        <v>625</v>
      </c>
      <c r="E56" s="16">
        <v>650</v>
      </c>
      <c r="F56" s="11">
        <f t="shared" si="1"/>
        <v>5.9963829817853864E-2</v>
      </c>
      <c r="G56" s="11">
        <f t="shared" si="1"/>
        <v>6.8587105624142664E-2</v>
      </c>
    </row>
    <row r="57" spans="2:11" x14ac:dyDescent="0.25">
      <c r="B57" s="15" t="s">
        <v>32</v>
      </c>
      <c r="C57" s="3"/>
      <c r="D57" s="74">
        <v>36</v>
      </c>
      <c r="E57" s="3">
        <v>25</v>
      </c>
      <c r="F57" s="11">
        <f t="shared" si="1"/>
        <v>3.4539165975083826E-3</v>
      </c>
      <c r="G57" s="11">
        <f t="shared" si="1"/>
        <v>2.6379656009285638E-3</v>
      </c>
    </row>
    <row r="58" spans="2:11" x14ac:dyDescent="0.25">
      <c r="B58" s="15" t="s">
        <v>33</v>
      </c>
      <c r="C58" s="3"/>
      <c r="D58" s="74">
        <v>86</v>
      </c>
      <c r="E58" s="3">
        <v>75</v>
      </c>
      <c r="F58" s="11">
        <f t="shared" si="1"/>
        <v>8.2510229829366923E-3</v>
      </c>
      <c r="G58" s="11">
        <f t="shared" si="1"/>
        <v>7.9138968027856922E-3</v>
      </c>
    </row>
    <row r="59" spans="2:11" ht="17.25" x14ac:dyDescent="0.4">
      <c r="B59" s="17" t="s">
        <v>34</v>
      </c>
      <c r="C59" s="3"/>
      <c r="D59" s="75">
        <v>450</v>
      </c>
      <c r="E59" s="12">
        <v>320</v>
      </c>
      <c r="F59" s="11">
        <f t="shared" si="1"/>
        <v>4.3173957468854787E-2</v>
      </c>
      <c r="G59" s="11">
        <f t="shared" si="1"/>
        <v>3.3765959691885616E-2</v>
      </c>
    </row>
    <row r="60" spans="2:11" x14ac:dyDescent="0.25">
      <c r="B60" s="18" t="s">
        <v>35</v>
      </c>
      <c r="C60" s="3"/>
      <c r="D60" s="19">
        <f>SUM(D56:D59)</f>
        <v>1197</v>
      </c>
      <c r="E60" s="19">
        <f>SUM(E56:E59)</f>
        <v>1070</v>
      </c>
      <c r="F60" s="11">
        <f t="shared" si="1"/>
        <v>0.11484272686715373</v>
      </c>
      <c r="G60" s="11">
        <f t="shared" si="1"/>
        <v>0.11290492771974253</v>
      </c>
    </row>
    <row r="61" spans="2:11" ht="17.25" x14ac:dyDescent="0.4">
      <c r="B61" s="17" t="s">
        <v>36</v>
      </c>
      <c r="C61" s="3"/>
      <c r="D61" s="75">
        <v>4100</v>
      </c>
      <c r="E61" s="12">
        <v>3223</v>
      </c>
      <c r="F61" s="11">
        <f t="shared" si="1"/>
        <v>0.39336272360512137</v>
      </c>
      <c r="G61" s="11">
        <f t="shared" si="1"/>
        <v>0.34008652527171046</v>
      </c>
    </row>
    <row r="62" spans="2:11" x14ac:dyDescent="0.25">
      <c r="B62" s="18" t="s">
        <v>37</v>
      </c>
      <c r="C62" s="3"/>
      <c r="D62" s="19">
        <f>D60+D61</f>
        <v>5297</v>
      </c>
      <c r="E62" s="19">
        <f>E60+E61</f>
        <v>4293</v>
      </c>
      <c r="F62" s="11">
        <f t="shared" si="1"/>
        <v>0.50820545047227506</v>
      </c>
      <c r="G62" s="11">
        <f t="shared" si="1"/>
        <v>0.45299145299145299</v>
      </c>
    </row>
    <row r="63" spans="2:11" x14ac:dyDescent="0.25">
      <c r="B63" s="15" t="s">
        <v>38</v>
      </c>
      <c r="C63" s="3"/>
      <c r="D63" s="74">
        <v>4119</v>
      </c>
      <c r="E63" s="3">
        <v>4119</v>
      </c>
      <c r="F63" s="11">
        <f t="shared" si="1"/>
        <v>0.39518562403158414</v>
      </c>
      <c r="G63" s="11">
        <f t="shared" si="1"/>
        <v>0.43463121240899016</v>
      </c>
      <c r="K63">
        <f>6277-6158</f>
        <v>119</v>
      </c>
    </row>
    <row r="64" spans="2:11" x14ac:dyDescent="0.25">
      <c r="B64" s="15" t="s">
        <v>39</v>
      </c>
      <c r="C64" s="3"/>
      <c r="D64" s="74">
        <v>342</v>
      </c>
      <c r="E64" s="3">
        <v>342</v>
      </c>
      <c r="F64" s="11">
        <f t="shared" si="1"/>
        <v>3.2812207676329634E-2</v>
      </c>
      <c r="G64" s="11">
        <f t="shared" si="1"/>
        <v>3.6087369420702751E-2</v>
      </c>
    </row>
    <row r="65" spans="2:7" ht="17.25" x14ac:dyDescent="0.4">
      <c r="B65" s="17" t="s">
        <v>40</v>
      </c>
      <c r="C65" s="3"/>
      <c r="D65" s="12">
        <f>D33-(D13*D4/1000)+E65</f>
        <v>664.95</v>
      </c>
      <c r="E65" s="12">
        <v>723</v>
      </c>
      <c r="F65" s="11">
        <f t="shared" si="1"/>
        <v>6.3796717819811097E-2</v>
      </c>
      <c r="G65" s="11">
        <f t="shared" si="1"/>
        <v>7.6289965178854072E-2</v>
      </c>
    </row>
    <row r="66" spans="2:7" ht="17.25" x14ac:dyDescent="0.4">
      <c r="B66" s="23" t="s">
        <v>41</v>
      </c>
      <c r="C66" s="3"/>
      <c r="D66" s="24">
        <f>D63+D64+D65</f>
        <v>5125.95</v>
      </c>
      <c r="E66" s="24">
        <f>E63+E64+E65</f>
        <v>5184</v>
      </c>
      <c r="F66" s="11">
        <f t="shared" si="1"/>
        <v>0.49179454952772483</v>
      </c>
      <c r="G66" s="11">
        <f t="shared" si="1"/>
        <v>0.54700854700854706</v>
      </c>
    </row>
    <row r="67" spans="2:7" x14ac:dyDescent="0.25">
      <c r="B67" s="21" t="s">
        <v>42</v>
      </c>
      <c r="C67" s="21"/>
      <c r="D67" s="22">
        <f>D66+D62</f>
        <v>10422.950000000001</v>
      </c>
      <c r="E67" s="22">
        <f>E66+E62</f>
        <v>9477</v>
      </c>
      <c r="F67" s="11">
        <f t="shared" si="1"/>
        <v>1</v>
      </c>
      <c r="G67" s="11">
        <f t="shared" si="1"/>
        <v>1</v>
      </c>
    </row>
    <row r="68" spans="2:7" ht="15.75" thickBot="1" x14ac:dyDescent="0.3">
      <c r="B68" s="25"/>
      <c r="C68" s="25"/>
      <c r="D68" s="26"/>
      <c r="E68" s="26"/>
    </row>
    <row r="69" spans="2:7" ht="18.75" x14ac:dyDescent="0.3">
      <c r="B69" s="148" t="s">
        <v>43</v>
      </c>
      <c r="C69" s="148"/>
      <c r="D69" s="148"/>
      <c r="E69" s="148"/>
    </row>
    <row r="70" spans="2:7" ht="19.5" thickBot="1" x14ac:dyDescent="0.35">
      <c r="B70" s="149" t="s">
        <v>11</v>
      </c>
      <c r="C70" s="149"/>
      <c r="D70" s="149"/>
      <c r="E70" s="149"/>
    </row>
    <row r="72" spans="2:7" ht="17.25" x14ac:dyDescent="0.4">
      <c r="D72" s="150" t="s">
        <v>188</v>
      </c>
      <c r="E72" s="150"/>
    </row>
    <row r="73" spans="2:7" ht="15.75" x14ac:dyDescent="0.25">
      <c r="B73" s="27" t="s">
        <v>44</v>
      </c>
      <c r="C73" s="3"/>
      <c r="D73" s="3"/>
    </row>
    <row r="74" spans="2:7" x14ac:dyDescent="0.25">
      <c r="B74" s="15" t="s">
        <v>45</v>
      </c>
      <c r="C74" s="3"/>
      <c r="D74" s="3"/>
    </row>
    <row r="75" spans="2:7" x14ac:dyDescent="0.25">
      <c r="B75" s="15" t="s">
        <v>46</v>
      </c>
      <c r="C75" s="3"/>
      <c r="D75" s="60">
        <f>D28</f>
        <v>85</v>
      </c>
    </row>
    <row r="76" spans="2:7" x14ac:dyDescent="0.25">
      <c r="B76" s="15" t="s">
        <v>47</v>
      </c>
      <c r="C76" s="3"/>
    </row>
    <row r="77" spans="2:7" x14ac:dyDescent="0.25">
      <c r="B77" s="15" t="s">
        <v>48</v>
      </c>
      <c r="C77" s="3"/>
      <c r="D77" s="60">
        <f>E46-D46</f>
        <v>340</v>
      </c>
    </row>
    <row r="78" spans="2:7" x14ac:dyDescent="0.25">
      <c r="B78" s="15" t="s">
        <v>49</v>
      </c>
      <c r="C78" s="3"/>
    </row>
    <row r="79" spans="2:7" x14ac:dyDescent="0.25">
      <c r="B79" s="15" t="s">
        <v>50</v>
      </c>
      <c r="C79" s="3"/>
      <c r="D79" s="59"/>
    </row>
    <row r="80" spans="2:7" x14ac:dyDescent="0.25">
      <c r="B80" s="15" t="s">
        <v>51</v>
      </c>
      <c r="C80" s="3"/>
      <c r="D80" s="60">
        <f>D56-E56</f>
        <v>-25</v>
      </c>
    </row>
    <row r="81" spans="2:4" ht="17.25" x14ac:dyDescent="0.4">
      <c r="B81" s="17" t="s">
        <v>52</v>
      </c>
      <c r="C81" s="3"/>
    </row>
    <row r="82" spans="2:4" x14ac:dyDescent="0.25">
      <c r="B82" s="18" t="s">
        <v>53</v>
      </c>
      <c r="C82" s="18"/>
      <c r="D82" s="18"/>
    </row>
    <row r="83" spans="2:4" x14ac:dyDescent="0.25">
      <c r="B83" s="3"/>
      <c r="C83" s="3"/>
      <c r="D83" s="3"/>
    </row>
    <row r="84" spans="2:4" x14ac:dyDescent="0.25">
      <c r="B84" s="18" t="s">
        <v>54</v>
      </c>
      <c r="C84" s="3"/>
      <c r="D84" s="3"/>
    </row>
    <row r="85" spans="2:4" x14ac:dyDescent="0.25">
      <c r="B85" s="15" t="s">
        <v>55</v>
      </c>
      <c r="C85" s="3"/>
      <c r="D85" s="60">
        <f>E50-D50</f>
        <v>-240</v>
      </c>
    </row>
    <row r="86" spans="2:4" ht="17.25" x14ac:dyDescent="0.4">
      <c r="B86" s="17" t="s">
        <v>56</v>
      </c>
      <c r="C86" s="3"/>
      <c r="D86" s="56"/>
    </row>
    <row r="87" spans="2:4" x14ac:dyDescent="0.25">
      <c r="B87" s="18" t="s">
        <v>57</v>
      </c>
      <c r="C87" s="18"/>
      <c r="D87" s="18"/>
    </row>
    <row r="88" spans="2:4" x14ac:dyDescent="0.25">
      <c r="B88" s="3"/>
      <c r="C88" s="3"/>
    </row>
    <row r="89" spans="2:4" x14ac:dyDescent="0.25">
      <c r="B89" s="18" t="s">
        <v>58</v>
      </c>
      <c r="C89" s="3"/>
      <c r="D89" s="3"/>
    </row>
    <row r="90" spans="2:4" x14ac:dyDescent="0.25">
      <c r="B90" s="15" t="s">
        <v>102</v>
      </c>
      <c r="C90" s="3"/>
      <c r="D90" s="73"/>
    </row>
    <row r="91" spans="2:4" x14ac:dyDescent="0.25">
      <c r="B91" s="15" t="s">
        <v>59</v>
      </c>
      <c r="C91" s="3"/>
      <c r="D91" s="60">
        <f>D61-E61</f>
        <v>877</v>
      </c>
    </row>
    <row r="92" spans="2:4" x14ac:dyDescent="0.25">
      <c r="B92" s="15" t="s">
        <v>60</v>
      </c>
      <c r="C92" s="3"/>
    </row>
    <row r="93" spans="2:4" x14ac:dyDescent="0.25">
      <c r="B93" s="15" t="s">
        <v>61</v>
      </c>
      <c r="C93" s="3"/>
      <c r="D93" s="18"/>
    </row>
    <row r="94" spans="2:4" ht="17.25" x14ac:dyDescent="0.4">
      <c r="B94" s="17" t="s">
        <v>62</v>
      </c>
      <c r="C94" s="3"/>
    </row>
    <row r="95" spans="2:4" x14ac:dyDescent="0.25">
      <c r="B95" s="18" t="s">
        <v>63</v>
      </c>
      <c r="C95" s="3"/>
      <c r="D95" s="18"/>
    </row>
    <row r="96" spans="2:4" x14ac:dyDescent="0.25">
      <c r="B96" s="3"/>
      <c r="C96" s="3"/>
      <c r="D96" s="3"/>
    </row>
    <row r="97" spans="2:4" x14ac:dyDescent="0.25">
      <c r="B97" s="21" t="s">
        <v>64</v>
      </c>
      <c r="C97" s="21"/>
      <c r="D97" s="21"/>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9:T55"/>
  <sheetViews>
    <sheetView tabSelected="1" topLeftCell="A30" zoomScaleNormal="100" workbookViewId="0">
      <selection activeCell="E36" sqref="E36"/>
    </sheetView>
  </sheetViews>
  <sheetFormatPr defaultRowHeight="15" x14ac:dyDescent="0.25"/>
  <cols>
    <col min="2" max="2" width="33.42578125" customWidth="1"/>
    <col min="5" max="14" width="9.85546875" customWidth="1"/>
  </cols>
  <sheetData>
    <row r="19" spans="2:20" thickBot="1" x14ac:dyDescent="0.4">
      <c r="B19" s="30"/>
      <c r="C19" s="30"/>
      <c r="D19" s="30"/>
      <c r="E19" s="30"/>
      <c r="F19" s="30"/>
      <c r="G19" s="30"/>
      <c r="H19" s="30"/>
      <c r="I19" s="30"/>
      <c r="J19" s="30"/>
      <c r="K19" s="30"/>
      <c r="L19" s="30"/>
      <c r="M19" s="30"/>
      <c r="N19" s="30"/>
    </row>
    <row r="20" spans="2:20" ht="22.5" customHeight="1" thickBot="1" x14ac:dyDescent="0.4">
      <c r="B20" s="153" t="s">
        <v>93</v>
      </c>
      <c r="C20" s="154"/>
      <c r="D20" s="154"/>
      <c r="E20" s="154"/>
      <c r="F20" s="154"/>
      <c r="G20" s="154"/>
      <c r="H20" s="154"/>
      <c r="I20" s="154"/>
      <c r="J20" s="154"/>
      <c r="K20" s="154"/>
      <c r="L20" s="154"/>
      <c r="M20" s="154"/>
      <c r="N20" s="155"/>
    </row>
    <row r="21" spans="2:20" thickBot="1" x14ac:dyDescent="0.4">
      <c r="B21" s="30"/>
      <c r="C21" s="30"/>
      <c r="D21" s="30"/>
      <c r="E21" s="30"/>
      <c r="F21" s="30"/>
      <c r="G21" s="30"/>
      <c r="H21" s="30"/>
      <c r="I21" s="30"/>
      <c r="J21" s="30"/>
      <c r="K21" s="30"/>
      <c r="L21" s="30"/>
      <c r="M21" s="30"/>
      <c r="N21" s="30"/>
    </row>
    <row r="22" spans="2:20" thickBot="1" x14ac:dyDescent="0.4">
      <c r="B22" s="46" t="s">
        <v>103</v>
      </c>
      <c r="C22" s="31"/>
      <c r="D22" s="30"/>
      <c r="E22" s="30"/>
      <c r="F22" s="44">
        <v>0.12</v>
      </c>
      <c r="G22" s="30"/>
      <c r="H22" s="33" t="s">
        <v>104</v>
      </c>
      <c r="I22" s="30"/>
      <c r="J22" s="30"/>
      <c r="K22" s="30"/>
      <c r="L22" s="43">
        <v>46500</v>
      </c>
      <c r="M22" s="30"/>
      <c r="N22" s="30"/>
    </row>
    <row r="23" spans="2:20" thickBot="1" x14ac:dyDescent="0.4">
      <c r="B23" s="46" t="s">
        <v>105</v>
      </c>
      <c r="C23" s="31"/>
      <c r="D23" s="30"/>
      <c r="E23" s="30"/>
      <c r="F23" s="44">
        <v>0.54</v>
      </c>
      <c r="G23" s="30"/>
      <c r="H23" s="30"/>
      <c r="I23" s="30"/>
      <c r="J23" s="30"/>
      <c r="K23" s="30"/>
      <c r="L23" s="30"/>
      <c r="M23" s="30"/>
      <c r="N23" s="30"/>
      <c r="T23" t="s">
        <v>78</v>
      </c>
    </row>
    <row r="24" spans="2:20" thickBot="1" x14ac:dyDescent="0.4">
      <c r="B24" s="46" t="s">
        <v>106</v>
      </c>
      <c r="C24" s="31"/>
      <c r="D24" s="30"/>
      <c r="E24" s="30"/>
      <c r="F24" s="44">
        <v>0.34</v>
      </c>
      <c r="G24" s="30"/>
      <c r="H24" s="33" t="s">
        <v>107</v>
      </c>
      <c r="I24" s="30"/>
      <c r="J24" s="30"/>
      <c r="K24" s="30"/>
      <c r="L24" s="38" t="s">
        <v>146</v>
      </c>
      <c r="M24" s="30"/>
      <c r="N24" s="30"/>
      <c r="T24" t="s">
        <v>145</v>
      </c>
    </row>
    <row r="25" spans="2:20" thickBot="1" x14ac:dyDescent="0.4">
      <c r="B25" s="36"/>
      <c r="C25" s="31"/>
      <c r="D25" s="30"/>
      <c r="E25" s="30"/>
      <c r="F25" s="30"/>
      <c r="G25" s="30"/>
      <c r="H25" s="30"/>
      <c r="I25" s="30"/>
      <c r="J25" s="30"/>
      <c r="K25" s="30"/>
      <c r="L25" s="30"/>
      <c r="M25" s="30"/>
      <c r="N25" s="30"/>
      <c r="T25" t="s">
        <v>146</v>
      </c>
    </row>
    <row r="26" spans="2:20" thickBot="1" x14ac:dyDescent="0.4">
      <c r="B26" s="33" t="s">
        <v>108</v>
      </c>
      <c r="C26" s="31"/>
      <c r="D26" s="30"/>
      <c r="E26" s="30"/>
      <c r="F26" s="44">
        <v>0.32</v>
      </c>
      <c r="G26" s="30"/>
      <c r="H26" s="46" t="s">
        <v>94</v>
      </c>
      <c r="I26" s="30"/>
      <c r="J26" s="30"/>
      <c r="K26" s="30"/>
      <c r="L26" s="43">
        <v>35000</v>
      </c>
      <c r="M26" s="30"/>
      <c r="N26" s="30"/>
      <c r="T26" t="s">
        <v>147</v>
      </c>
    </row>
    <row r="27" spans="2:20" ht="14.45" x14ac:dyDescent="0.35">
      <c r="B27" s="30"/>
      <c r="C27" s="31"/>
      <c r="D27" s="30"/>
      <c r="E27" s="30"/>
      <c r="F27" s="30"/>
      <c r="G27" s="30"/>
      <c r="H27" s="30"/>
      <c r="I27" s="30"/>
      <c r="J27" s="30"/>
      <c r="K27" s="30"/>
      <c r="L27" s="30"/>
      <c r="M27" s="30"/>
      <c r="N27" s="30"/>
    </row>
    <row r="28" spans="2:20" ht="17.25" x14ac:dyDescent="0.4">
      <c r="B28" s="36"/>
      <c r="C28" s="42" t="s">
        <v>74</v>
      </c>
      <c r="D28" s="42" t="s">
        <v>75</v>
      </c>
      <c r="E28" s="42" t="s">
        <v>76</v>
      </c>
      <c r="F28" s="42" t="s">
        <v>77</v>
      </c>
      <c r="G28" s="42" t="s">
        <v>78</v>
      </c>
      <c r="H28" s="42" t="s">
        <v>79</v>
      </c>
      <c r="I28" s="42" t="s">
        <v>80</v>
      </c>
      <c r="J28" s="42" t="s">
        <v>81</v>
      </c>
      <c r="K28" s="42" t="s">
        <v>82</v>
      </c>
      <c r="L28" s="42" t="s">
        <v>83</v>
      </c>
      <c r="M28" s="42" t="s">
        <v>84</v>
      </c>
      <c r="N28" s="42" t="s">
        <v>85</v>
      </c>
    </row>
    <row r="29" spans="2:20" x14ac:dyDescent="0.25">
      <c r="B29" s="33" t="s">
        <v>109</v>
      </c>
      <c r="C29" s="66">
        <v>13250</v>
      </c>
      <c r="D29" s="66">
        <v>14750</v>
      </c>
      <c r="E29" s="66">
        <v>16950</v>
      </c>
      <c r="F29" s="65">
        <v>18950</v>
      </c>
      <c r="G29" s="65">
        <v>21500</v>
      </c>
      <c r="H29" s="65">
        <v>23500</v>
      </c>
      <c r="I29" s="65">
        <v>21650</v>
      </c>
      <c r="J29" s="65">
        <v>19250</v>
      </c>
      <c r="K29" s="65">
        <v>15000</v>
      </c>
      <c r="L29" s="65">
        <v>13250</v>
      </c>
      <c r="M29" s="65">
        <v>11450</v>
      </c>
      <c r="N29" s="65">
        <v>13800</v>
      </c>
    </row>
    <row r="30" spans="2:20" x14ac:dyDescent="0.25">
      <c r="B30" s="30"/>
      <c r="C30" s="31"/>
      <c r="D30" s="31"/>
      <c r="E30" s="31"/>
      <c r="F30" s="31"/>
      <c r="G30" s="31"/>
      <c r="H30" s="31"/>
      <c r="I30" s="31"/>
      <c r="J30" s="31"/>
      <c r="K30" s="31"/>
      <c r="L30" s="31"/>
      <c r="M30" s="31"/>
      <c r="N30" s="31"/>
    </row>
    <row r="31" spans="2:20" x14ac:dyDescent="0.25">
      <c r="B31" s="36" t="s">
        <v>110</v>
      </c>
      <c r="C31" s="31"/>
      <c r="D31" s="31"/>
      <c r="E31" s="31"/>
      <c r="F31" s="48">
        <f t="shared" ref="F31:N31" si="0">F29*Collect0+E29*Collect1+D29*Collect2</f>
        <v>16442</v>
      </c>
      <c r="G31" s="48">
        <f t="shared" si="0"/>
        <v>18576</v>
      </c>
      <c r="H31" s="48">
        <f t="shared" si="0"/>
        <v>20873</v>
      </c>
      <c r="I31" s="48">
        <f t="shared" si="0"/>
        <v>22598</v>
      </c>
      <c r="J31" s="48">
        <f t="shared" si="0"/>
        <v>21991</v>
      </c>
      <c r="K31" s="48">
        <f t="shared" si="0"/>
        <v>19556</v>
      </c>
      <c r="L31" s="48">
        <f t="shared" si="0"/>
        <v>16235</v>
      </c>
      <c r="M31" s="48">
        <f t="shared" si="0"/>
        <v>13629</v>
      </c>
      <c r="N31" s="48">
        <f t="shared" si="0"/>
        <v>12344</v>
      </c>
    </row>
    <row r="32" spans="2:20" x14ac:dyDescent="0.25">
      <c r="B32" s="36"/>
      <c r="C32" s="31"/>
      <c r="D32" s="31"/>
      <c r="E32" s="31"/>
      <c r="F32" s="31"/>
      <c r="G32" s="31"/>
      <c r="H32" s="31"/>
      <c r="I32" s="31"/>
      <c r="J32" s="31"/>
      <c r="K32" s="31"/>
      <c r="L32" s="31"/>
      <c r="M32" s="31"/>
      <c r="N32" s="31"/>
    </row>
    <row r="33" spans="2:15" x14ac:dyDescent="0.25">
      <c r="B33" s="36" t="s">
        <v>111</v>
      </c>
      <c r="C33" s="31"/>
      <c r="D33" s="31"/>
      <c r="E33" s="31"/>
      <c r="F33" s="48">
        <f>F29*$F$26</f>
        <v>6064</v>
      </c>
      <c r="G33" s="48">
        <f t="shared" ref="G33:N33" si="1">G29*$F$26</f>
        <v>6880</v>
      </c>
      <c r="H33" s="48">
        <f t="shared" si="1"/>
        <v>7520</v>
      </c>
      <c r="I33" s="48">
        <f t="shared" si="1"/>
        <v>6928</v>
      </c>
      <c r="J33" s="48">
        <f t="shared" si="1"/>
        <v>6160</v>
      </c>
      <c r="K33" s="48">
        <f t="shared" si="1"/>
        <v>4800</v>
      </c>
      <c r="L33" s="48">
        <f t="shared" si="1"/>
        <v>4240</v>
      </c>
      <c r="M33" s="48">
        <f t="shared" si="1"/>
        <v>3664</v>
      </c>
      <c r="N33" s="48">
        <f t="shared" si="1"/>
        <v>4416</v>
      </c>
      <c r="O33" s="30"/>
    </row>
    <row r="34" spans="2:15" x14ac:dyDescent="0.25">
      <c r="B34" s="36" t="s">
        <v>3</v>
      </c>
      <c r="C34" s="31"/>
      <c r="D34" s="31"/>
      <c r="E34" s="31"/>
      <c r="F34" s="45">
        <v>2500</v>
      </c>
      <c r="G34" s="66">
        <v>2500</v>
      </c>
      <c r="H34" s="66">
        <v>2500</v>
      </c>
      <c r="I34" s="66">
        <v>2500</v>
      </c>
      <c r="J34" s="66">
        <v>2500</v>
      </c>
      <c r="K34" s="66">
        <v>2500</v>
      </c>
      <c r="L34" s="66">
        <v>2500</v>
      </c>
      <c r="M34" s="66">
        <v>2500</v>
      </c>
      <c r="N34" s="45">
        <v>2500</v>
      </c>
      <c r="O34" s="30"/>
    </row>
    <row r="35" spans="2:15" x14ac:dyDescent="0.25">
      <c r="B35" s="36" t="s">
        <v>100</v>
      </c>
      <c r="C35" s="31"/>
      <c r="D35" s="31"/>
      <c r="E35" s="31"/>
      <c r="F35" s="45">
        <v>650</v>
      </c>
      <c r="G35" s="45">
        <v>0</v>
      </c>
      <c r="H35" s="45">
        <v>0</v>
      </c>
      <c r="I35" s="45">
        <v>650</v>
      </c>
      <c r="J35" s="45">
        <v>0</v>
      </c>
      <c r="K35" s="45">
        <v>0</v>
      </c>
      <c r="L35" s="45">
        <v>650</v>
      </c>
      <c r="M35" s="45">
        <v>0</v>
      </c>
      <c r="N35" s="45">
        <v>0</v>
      </c>
      <c r="O35" s="30"/>
    </row>
    <row r="36" spans="2:15" x14ac:dyDescent="0.25">
      <c r="B36" s="36" t="s">
        <v>112</v>
      </c>
      <c r="C36" s="31"/>
      <c r="D36" s="31"/>
      <c r="E36" s="31"/>
      <c r="F36" s="45">
        <v>0</v>
      </c>
      <c r="G36" s="48">
        <f>IF($L$24="May",$L$22,0)</f>
        <v>0</v>
      </c>
      <c r="H36" s="48">
        <f>IF($L$24="June",$L$22,0)</f>
        <v>0</v>
      </c>
      <c r="I36" s="48">
        <f>IF($L$24="July",$L$22,0)</f>
        <v>46500</v>
      </c>
      <c r="J36" s="48">
        <f>IF($L$24="August",$L$22,0)</f>
        <v>0</v>
      </c>
      <c r="K36" s="45">
        <v>0</v>
      </c>
      <c r="L36" s="45">
        <v>0</v>
      </c>
      <c r="M36" s="45">
        <v>0</v>
      </c>
      <c r="N36" s="45">
        <v>0</v>
      </c>
      <c r="O36" s="30"/>
    </row>
    <row r="37" spans="2:15" ht="17.25" x14ac:dyDescent="0.4">
      <c r="B37" s="49" t="s">
        <v>101</v>
      </c>
      <c r="C37" s="31"/>
      <c r="D37" s="31"/>
      <c r="E37" s="31"/>
      <c r="F37" s="47">
        <v>125</v>
      </c>
      <c r="G37" s="47">
        <v>0</v>
      </c>
      <c r="H37" s="47">
        <v>0</v>
      </c>
      <c r="I37" s="47">
        <v>125</v>
      </c>
      <c r="J37" s="47">
        <v>0</v>
      </c>
      <c r="K37" s="47">
        <v>0</v>
      </c>
      <c r="L37" s="47">
        <v>125</v>
      </c>
      <c r="M37" s="47">
        <v>0</v>
      </c>
      <c r="N37" s="47">
        <v>0</v>
      </c>
      <c r="O37" s="30"/>
    </row>
    <row r="38" spans="2:15" x14ac:dyDescent="0.25">
      <c r="B38" s="36" t="s">
        <v>113</v>
      </c>
      <c r="C38" s="31"/>
      <c r="D38" s="31"/>
      <c r="E38" s="31"/>
      <c r="F38" s="45">
        <f>SUM(F33:F37)</f>
        <v>9339</v>
      </c>
      <c r="G38" s="66">
        <f t="shared" ref="G38:N38" si="2">SUM(G33:G37)</f>
        <v>9380</v>
      </c>
      <c r="H38" s="66">
        <f t="shared" si="2"/>
        <v>10020</v>
      </c>
      <c r="I38" s="66">
        <f t="shared" si="2"/>
        <v>56703</v>
      </c>
      <c r="J38" s="66">
        <f t="shared" si="2"/>
        <v>8660</v>
      </c>
      <c r="K38" s="66">
        <f t="shared" si="2"/>
        <v>7300</v>
      </c>
      <c r="L38" s="66">
        <f t="shared" si="2"/>
        <v>7515</v>
      </c>
      <c r="M38" s="66">
        <f t="shared" si="2"/>
        <v>6164</v>
      </c>
      <c r="N38" s="66">
        <f t="shared" si="2"/>
        <v>6916</v>
      </c>
      <c r="O38" s="30"/>
    </row>
    <row r="39" spans="2:15" ht="15.75" thickBot="1" x14ac:dyDescent="0.3">
      <c r="B39" s="32"/>
      <c r="C39" s="32"/>
      <c r="D39" s="32"/>
      <c r="E39" s="32"/>
      <c r="F39" s="32"/>
      <c r="G39" s="32"/>
      <c r="H39" s="32"/>
      <c r="I39" s="32"/>
      <c r="J39" s="32"/>
      <c r="K39" s="32"/>
      <c r="L39" s="32"/>
      <c r="M39" s="32"/>
      <c r="N39" s="32"/>
      <c r="O39" s="30"/>
    </row>
    <row r="40" spans="2:15" ht="21.6" customHeight="1" thickBot="1" x14ac:dyDescent="0.3">
      <c r="B40" s="156" t="s">
        <v>95</v>
      </c>
      <c r="C40" s="156"/>
      <c r="D40" s="156"/>
      <c r="E40" s="156"/>
      <c r="F40" s="156"/>
      <c r="G40" s="156"/>
      <c r="H40" s="156"/>
      <c r="I40" s="156"/>
      <c r="J40" s="156"/>
      <c r="K40" s="156"/>
      <c r="L40" s="156"/>
      <c r="M40" s="156"/>
      <c r="N40" s="156"/>
      <c r="O40" s="30"/>
    </row>
    <row r="41" spans="2:15" ht="21.6" customHeight="1" thickBot="1" x14ac:dyDescent="0.3">
      <c r="B41" s="40"/>
      <c r="C41" s="41"/>
      <c r="D41" s="41"/>
      <c r="E41" s="41" t="s">
        <v>76</v>
      </c>
      <c r="F41" s="41" t="s">
        <v>77</v>
      </c>
      <c r="G41" s="41" t="s">
        <v>78</v>
      </c>
      <c r="H41" s="41" t="s">
        <v>79</v>
      </c>
      <c r="I41" s="41" t="s">
        <v>80</v>
      </c>
      <c r="J41" s="41" t="s">
        <v>81</v>
      </c>
      <c r="K41" s="41" t="s">
        <v>82</v>
      </c>
      <c r="L41" s="41" t="s">
        <v>83</v>
      </c>
      <c r="M41" s="41" t="s">
        <v>84</v>
      </c>
      <c r="N41" s="41" t="s">
        <v>85</v>
      </c>
      <c r="O41" s="39"/>
    </row>
    <row r="42" spans="2:15" ht="19.5" customHeight="1" x14ac:dyDescent="0.25">
      <c r="B42" s="33" t="s">
        <v>86</v>
      </c>
      <c r="C42" s="33"/>
      <c r="D42" s="33"/>
      <c r="E42" s="33"/>
      <c r="F42" s="33">
        <f>E46</f>
        <v>20000</v>
      </c>
      <c r="G42" s="68">
        <f t="shared" ref="G42:N42" si="3">F46</f>
        <v>35000</v>
      </c>
      <c r="H42" s="68">
        <f t="shared" si="3"/>
        <v>35000</v>
      </c>
      <c r="I42" s="68">
        <f t="shared" si="3"/>
        <v>35000</v>
      </c>
      <c r="J42" s="68">
        <f t="shared" si="3"/>
        <v>35000</v>
      </c>
      <c r="K42" s="68">
        <f t="shared" si="3"/>
        <v>35000</v>
      </c>
      <c r="L42" s="68">
        <f t="shared" si="3"/>
        <v>35000</v>
      </c>
      <c r="M42" s="68">
        <f t="shared" si="3"/>
        <v>35000</v>
      </c>
      <c r="N42" s="68">
        <f t="shared" si="3"/>
        <v>35000</v>
      </c>
      <c r="O42" s="30"/>
    </row>
    <row r="43" spans="2:15" ht="17.25" x14ac:dyDescent="0.4">
      <c r="B43" s="34" t="s">
        <v>87</v>
      </c>
      <c r="C43" s="35"/>
      <c r="D43" s="35"/>
      <c r="E43" s="35"/>
      <c r="F43" s="35">
        <f>F31-F38</f>
        <v>7103</v>
      </c>
      <c r="G43" s="35">
        <f t="shared" ref="G43:N43" si="4">G31-G38</f>
        <v>9196</v>
      </c>
      <c r="H43" s="35">
        <f t="shared" si="4"/>
        <v>10853</v>
      </c>
      <c r="I43" s="35">
        <f t="shared" si="4"/>
        <v>-34105</v>
      </c>
      <c r="J43" s="35">
        <f t="shared" si="4"/>
        <v>13331</v>
      </c>
      <c r="K43" s="35">
        <f t="shared" si="4"/>
        <v>12256</v>
      </c>
      <c r="L43" s="35">
        <f t="shared" si="4"/>
        <v>8720</v>
      </c>
      <c r="M43" s="35">
        <f t="shared" si="4"/>
        <v>7465</v>
      </c>
      <c r="N43" s="35">
        <f t="shared" si="4"/>
        <v>5428</v>
      </c>
      <c r="O43" s="30"/>
    </row>
    <row r="44" spans="2:15" x14ac:dyDescent="0.25">
      <c r="B44" s="36" t="s">
        <v>88</v>
      </c>
      <c r="C44" s="36"/>
      <c r="D44" s="36"/>
      <c r="E44" s="36"/>
      <c r="F44" s="36">
        <f>F42+F43</f>
        <v>27103</v>
      </c>
      <c r="G44" s="69">
        <f t="shared" ref="G44:N44" si="5">G42+G43</f>
        <v>44196</v>
      </c>
      <c r="H44" s="69">
        <f t="shared" si="5"/>
        <v>45853</v>
      </c>
      <c r="I44" s="69">
        <f t="shared" si="5"/>
        <v>895</v>
      </c>
      <c r="J44" s="69">
        <f t="shared" si="5"/>
        <v>48331</v>
      </c>
      <c r="K44" s="69">
        <f t="shared" si="5"/>
        <v>47256</v>
      </c>
      <c r="L44" s="69">
        <f t="shared" si="5"/>
        <v>43720</v>
      </c>
      <c r="M44" s="69">
        <f t="shared" si="5"/>
        <v>42465</v>
      </c>
      <c r="N44" s="69">
        <f t="shared" si="5"/>
        <v>40428</v>
      </c>
      <c r="O44" s="36"/>
    </row>
    <row r="45" spans="2:15" ht="17.25" x14ac:dyDescent="0.4">
      <c r="B45" s="34" t="s">
        <v>89</v>
      </c>
      <c r="C45" s="35"/>
      <c r="D45" s="35"/>
      <c r="E45" s="35"/>
      <c r="F45" s="35">
        <f>F46-F44</f>
        <v>7897</v>
      </c>
      <c r="G45" s="35">
        <f t="shared" ref="G45:N45" si="6">G46-G44</f>
        <v>-9196</v>
      </c>
      <c r="H45" s="35">
        <f t="shared" si="6"/>
        <v>-10853</v>
      </c>
      <c r="I45" s="35">
        <f t="shared" si="6"/>
        <v>34105</v>
      </c>
      <c r="J45" s="35">
        <f t="shared" si="6"/>
        <v>-13331</v>
      </c>
      <c r="K45" s="35">
        <f t="shared" si="6"/>
        <v>-12256</v>
      </c>
      <c r="L45" s="35">
        <f t="shared" si="6"/>
        <v>-8720</v>
      </c>
      <c r="M45" s="35">
        <f t="shared" si="6"/>
        <v>-7465</v>
      </c>
      <c r="N45" s="35">
        <f t="shared" si="6"/>
        <v>-5428</v>
      </c>
      <c r="O45" s="30"/>
    </row>
    <row r="46" spans="2:15" x14ac:dyDescent="0.25">
      <c r="B46" s="36" t="s">
        <v>90</v>
      </c>
      <c r="C46" s="36"/>
      <c r="D46" s="36"/>
      <c r="E46" s="36">
        <v>20000</v>
      </c>
      <c r="F46" s="36">
        <f>L26</f>
        <v>35000</v>
      </c>
      <c r="G46" s="36">
        <f>F46</f>
        <v>35000</v>
      </c>
      <c r="H46" s="69">
        <f t="shared" ref="H46:N46" si="7">G46</f>
        <v>35000</v>
      </c>
      <c r="I46" s="69">
        <f t="shared" si="7"/>
        <v>35000</v>
      </c>
      <c r="J46" s="69">
        <f t="shared" si="7"/>
        <v>35000</v>
      </c>
      <c r="K46" s="69">
        <f t="shared" si="7"/>
        <v>35000</v>
      </c>
      <c r="L46" s="69">
        <f t="shared" si="7"/>
        <v>35000</v>
      </c>
      <c r="M46" s="69">
        <f t="shared" si="7"/>
        <v>35000</v>
      </c>
      <c r="N46" s="69">
        <f t="shared" si="7"/>
        <v>35000</v>
      </c>
      <c r="O46" s="36"/>
    </row>
    <row r="47" spans="2:15" ht="6.95" customHeight="1" thickBot="1" x14ac:dyDescent="0.3">
      <c r="B47" s="32"/>
      <c r="C47" s="32"/>
      <c r="D47" s="32"/>
      <c r="E47" s="32"/>
      <c r="F47" s="32"/>
      <c r="G47" s="32"/>
      <c r="H47" s="32"/>
      <c r="I47" s="32"/>
      <c r="J47" s="32"/>
      <c r="K47" s="32"/>
      <c r="L47" s="32"/>
      <c r="M47" s="32"/>
      <c r="N47" s="32"/>
      <c r="O47" s="30"/>
    </row>
    <row r="48" spans="2:15" ht="17.25" x14ac:dyDescent="0.4">
      <c r="B48" s="37" t="s">
        <v>148</v>
      </c>
      <c r="C48" s="36"/>
      <c r="D48" s="36"/>
      <c r="E48" s="33"/>
      <c r="F48" s="33">
        <f>F45</f>
        <v>7897</v>
      </c>
      <c r="G48" s="33">
        <f>F48+G45</f>
        <v>-1299</v>
      </c>
      <c r="H48" s="68">
        <f t="shared" ref="H48:N48" si="8">G48+H45</f>
        <v>-12152</v>
      </c>
      <c r="I48" s="68">
        <f t="shared" si="8"/>
        <v>21953</v>
      </c>
      <c r="J48" s="68">
        <f t="shared" si="8"/>
        <v>8622</v>
      </c>
      <c r="K48" s="68">
        <f t="shared" si="8"/>
        <v>-3634</v>
      </c>
      <c r="L48" s="68">
        <f t="shared" si="8"/>
        <v>-12354</v>
      </c>
      <c r="M48" s="68">
        <f t="shared" si="8"/>
        <v>-19819</v>
      </c>
      <c r="N48" s="68">
        <f t="shared" si="8"/>
        <v>-25247</v>
      </c>
      <c r="O48" s="35"/>
    </row>
    <row r="49" spans="2:14" ht="15.75" thickBot="1" x14ac:dyDescent="0.3">
      <c r="B49" s="32"/>
      <c r="C49" s="32"/>
      <c r="D49" s="32"/>
      <c r="E49" s="33"/>
      <c r="F49" s="33"/>
      <c r="G49" s="33"/>
      <c r="H49" s="33"/>
      <c r="I49" s="33"/>
      <c r="J49" s="33"/>
      <c r="K49" s="33"/>
      <c r="L49" s="33"/>
      <c r="M49" s="33"/>
      <c r="N49" s="33"/>
    </row>
    <row r="50" spans="2:14" ht="19.5" thickBot="1" x14ac:dyDescent="0.3">
      <c r="B50" s="156" t="s">
        <v>114</v>
      </c>
      <c r="C50" s="156"/>
      <c r="D50" s="156"/>
      <c r="E50" s="156"/>
      <c r="F50" s="156"/>
      <c r="G50" s="156"/>
      <c r="H50" s="156"/>
      <c r="I50" s="156"/>
      <c r="J50" s="156"/>
      <c r="K50" s="156"/>
      <c r="L50" s="156"/>
      <c r="M50" s="156"/>
      <c r="N50" s="156"/>
    </row>
    <row r="51" spans="2:14" ht="15.75" thickBot="1" x14ac:dyDescent="0.3">
      <c r="B51" s="40"/>
      <c r="C51" s="41"/>
      <c r="D51" s="41"/>
      <c r="E51" s="41" t="s">
        <v>76</v>
      </c>
      <c r="F51" s="41" t="s">
        <v>77</v>
      </c>
      <c r="G51" s="41" t="s">
        <v>78</v>
      </c>
      <c r="H51" s="41" t="s">
        <v>79</v>
      </c>
      <c r="I51" s="41" t="s">
        <v>80</v>
      </c>
      <c r="J51" s="41" t="s">
        <v>81</v>
      </c>
      <c r="K51" s="41" t="s">
        <v>82</v>
      </c>
      <c r="L51" s="41" t="s">
        <v>83</v>
      </c>
      <c r="M51" s="41" t="s">
        <v>84</v>
      </c>
      <c r="N51" s="41" t="s">
        <v>85</v>
      </c>
    </row>
    <row r="52" spans="2:14" ht="24.95" customHeight="1" x14ac:dyDescent="0.25">
      <c r="B52" s="33" t="s">
        <v>91</v>
      </c>
      <c r="C52" s="33"/>
      <c r="D52" s="33"/>
      <c r="E52" s="33">
        <v>0</v>
      </c>
      <c r="F52" s="33">
        <f t="shared" ref="F52:N52" si="9">IF(F48&gt;0,F48,0)</f>
        <v>7897</v>
      </c>
      <c r="G52" s="68">
        <f t="shared" si="9"/>
        <v>0</v>
      </c>
      <c r="H52" s="68">
        <f t="shared" si="9"/>
        <v>0</v>
      </c>
      <c r="I52" s="68">
        <f t="shared" si="9"/>
        <v>21953</v>
      </c>
      <c r="J52" s="68">
        <f t="shared" si="9"/>
        <v>8622</v>
      </c>
      <c r="K52" s="68">
        <f t="shared" si="9"/>
        <v>0</v>
      </c>
      <c r="L52" s="68">
        <f t="shared" si="9"/>
        <v>0</v>
      </c>
      <c r="M52" s="68">
        <f t="shared" si="9"/>
        <v>0</v>
      </c>
      <c r="N52" s="68">
        <f t="shared" si="9"/>
        <v>0</v>
      </c>
    </row>
    <row r="53" spans="2:14" x14ac:dyDescent="0.25">
      <c r="B53" s="33" t="s">
        <v>92</v>
      </c>
      <c r="C53" s="33"/>
      <c r="D53" s="33"/>
      <c r="E53" s="33">
        <v>0</v>
      </c>
      <c r="F53" s="33">
        <f t="shared" ref="F53:N53" si="10">IF(F48&lt;0,-F48,0)</f>
        <v>0</v>
      </c>
      <c r="G53" s="68">
        <f t="shared" si="10"/>
        <v>1299</v>
      </c>
      <c r="H53" s="68">
        <f t="shared" si="10"/>
        <v>12152</v>
      </c>
      <c r="I53" s="68">
        <f t="shared" si="10"/>
        <v>0</v>
      </c>
      <c r="J53" s="68">
        <f t="shared" si="10"/>
        <v>0</v>
      </c>
      <c r="K53" s="68">
        <f t="shared" si="10"/>
        <v>3634</v>
      </c>
      <c r="L53" s="68">
        <f t="shared" si="10"/>
        <v>12354</v>
      </c>
      <c r="M53" s="68">
        <f t="shared" si="10"/>
        <v>19819</v>
      </c>
      <c r="N53" s="68">
        <f t="shared" si="10"/>
        <v>25247</v>
      </c>
    </row>
    <row r="54" spans="2:14" ht="5.45" customHeight="1" thickBot="1" x14ac:dyDescent="0.3">
      <c r="B54" s="32"/>
      <c r="C54" s="32"/>
      <c r="D54" s="32"/>
      <c r="E54" s="32"/>
      <c r="F54" s="32"/>
      <c r="G54" s="32"/>
      <c r="H54" s="32"/>
      <c r="I54" s="32"/>
      <c r="J54" s="32"/>
      <c r="K54" s="32"/>
      <c r="L54" s="32"/>
      <c r="M54" s="32"/>
      <c r="N54" s="32"/>
    </row>
    <row r="55" spans="2:14" ht="5.45" customHeight="1" thickBot="1" x14ac:dyDescent="0.3">
      <c r="B55" s="32"/>
      <c r="C55" s="32"/>
      <c r="D55" s="32"/>
      <c r="E55" s="32"/>
      <c r="F55" s="32"/>
      <c r="G55" s="32"/>
      <c r="H55" s="32"/>
      <c r="I55" s="32"/>
      <c r="J55" s="32"/>
      <c r="K55" s="32"/>
      <c r="L55" s="32"/>
      <c r="M55" s="32"/>
      <c r="N55" s="32"/>
    </row>
  </sheetData>
  <scenarios current="1" sqref="F43:N43">
    <scenario name="Good" locked="1" count="3" user="Del" comment="Created by Del on 9/22/2011">
      <inputCells r="F22" val="0.2" numFmtId="9"/>
      <inputCells r="F23" val="0.8" numFmtId="9"/>
      <inputCells r="F24" val="0" numFmtId="9"/>
    </scenario>
    <scenario name="Normal" locked="1" count="3" user="Del" comment="Created by Del on 9/22/2011_x000a_Modified by Del on 6/9/2012">
      <inputCells r="F22" val="0.15" numFmtId="9"/>
      <inputCells r="F23" val="0.6" numFmtId="9"/>
      <inputCells r="F24" val="0.25" numFmtId="9"/>
    </scenario>
    <scenario name="Bad" locked="1" count="3" user="Del" comment="Created by Del on 9/22/2011">
      <inputCells r="F22" val="0" numFmtId="9"/>
      <inputCells r="F23" val="0.5" numFmtId="9"/>
      <inputCells r="F24" val="0.5" numFmtId="9"/>
    </scenario>
  </scenarios>
  <mergeCells count="3">
    <mergeCell ref="B20:N20"/>
    <mergeCell ref="B40:N40"/>
    <mergeCell ref="B50:N50"/>
  </mergeCells>
  <conditionalFormatting sqref="F43:N43">
    <cfRule type="cellIs" dxfId="0" priority="1" operator="lessThan">
      <formula>0</formula>
    </cfRule>
  </conditionalFormatting>
  <dataValidations count="1">
    <dataValidation type="list" allowBlank="1" showInputMessage="1" showErrorMessage="1" sqref="L24">
      <formula1>$T$23:$T$26</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B1:G21"/>
  <sheetViews>
    <sheetView showGridLines="0" workbookViewId="0">
      <selection activeCell="I14" sqref="I14"/>
    </sheetView>
  </sheetViews>
  <sheetFormatPr defaultRowHeight="15" outlineLevelRow="1" outlineLevelCol="1" x14ac:dyDescent="0.25"/>
  <cols>
    <col min="3" max="3" width="7.7109375" customWidth="1"/>
    <col min="4" max="7" width="13.140625" bestFit="1" customWidth="1" outlineLevel="1"/>
  </cols>
  <sheetData>
    <row r="1" spans="2:7" thickBot="1" x14ac:dyDescent="0.35"/>
    <row r="2" spans="2:7" ht="15.6" x14ac:dyDescent="0.3">
      <c r="B2" s="123" t="s">
        <v>165</v>
      </c>
      <c r="C2" s="123"/>
      <c r="D2" s="81"/>
      <c r="E2" s="81"/>
      <c r="F2" s="81"/>
      <c r="G2" s="81"/>
    </row>
    <row r="3" spans="2:7" ht="15.6" collapsed="1" x14ac:dyDescent="0.3">
      <c r="B3" s="122"/>
      <c r="C3" s="122"/>
      <c r="D3" s="82" t="s">
        <v>167</v>
      </c>
      <c r="E3" s="82" t="s">
        <v>161</v>
      </c>
      <c r="F3" s="82" t="s">
        <v>163</v>
      </c>
      <c r="G3" s="82" t="s">
        <v>164</v>
      </c>
    </row>
    <row r="4" spans="2:7" ht="40.9" hidden="1" outlineLevel="1" x14ac:dyDescent="0.3">
      <c r="B4" s="124"/>
      <c r="C4" s="124"/>
      <c r="D4" s="76"/>
      <c r="E4" s="84" t="s">
        <v>162</v>
      </c>
      <c r="F4" s="84" t="s">
        <v>193</v>
      </c>
      <c r="G4" s="84" t="s">
        <v>162</v>
      </c>
    </row>
    <row r="5" spans="2:7" ht="14.45" x14ac:dyDescent="0.3">
      <c r="B5" s="125" t="s">
        <v>166</v>
      </c>
      <c r="C5" s="125"/>
      <c r="D5" s="80"/>
      <c r="E5" s="80"/>
      <c r="F5" s="80"/>
      <c r="G5" s="80"/>
    </row>
    <row r="6" spans="2:7" ht="14.45" outlineLevel="1" x14ac:dyDescent="0.3">
      <c r="B6" s="124"/>
      <c r="C6" s="124" t="s">
        <v>149</v>
      </c>
      <c r="D6" s="77">
        <v>0.12</v>
      </c>
      <c r="E6" s="83">
        <v>0.2</v>
      </c>
      <c r="F6" s="83">
        <v>0.15</v>
      </c>
      <c r="G6" s="83">
        <v>0</v>
      </c>
    </row>
    <row r="7" spans="2:7" ht="14.45" outlineLevel="1" x14ac:dyDescent="0.3">
      <c r="B7" s="124"/>
      <c r="C7" s="124" t="s">
        <v>150</v>
      </c>
      <c r="D7" s="77">
        <v>0.54</v>
      </c>
      <c r="E7" s="83">
        <v>0.8</v>
      </c>
      <c r="F7" s="83">
        <v>0.6</v>
      </c>
      <c r="G7" s="83">
        <v>0.5</v>
      </c>
    </row>
    <row r="8" spans="2:7" ht="14.45" outlineLevel="1" x14ac:dyDescent="0.3">
      <c r="B8" s="124"/>
      <c r="C8" s="124" t="s">
        <v>151</v>
      </c>
      <c r="D8" s="77">
        <v>0.34</v>
      </c>
      <c r="E8" s="83">
        <v>0</v>
      </c>
      <c r="F8" s="83">
        <v>0.25</v>
      </c>
      <c r="G8" s="83">
        <v>0.5</v>
      </c>
    </row>
    <row r="9" spans="2:7" ht="14.45" x14ac:dyDescent="0.3">
      <c r="B9" s="125" t="s">
        <v>168</v>
      </c>
      <c r="C9" s="125"/>
      <c r="D9" s="80"/>
      <c r="E9" s="80"/>
      <c r="F9" s="80"/>
      <c r="G9" s="80"/>
    </row>
    <row r="10" spans="2:7" ht="14.45" outlineLevel="1" x14ac:dyDescent="0.3">
      <c r="B10" s="124"/>
      <c r="C10" s="124" t="s">
        <v>152</v>
      </c>
      <c r="D10" s="78">
        <v>7103</v>
      </c>
      <c r="E10" s="78">
        <v>8011</v>
      </c>
      <c r="F10" s="78">
        <v>7361</v>
      </c>
      <c r="G10" s="78">
        <v>6511</v>
      </c>
    </row>
    <row r="11" spans="2:7" ht="14.45" outlineLevel="1" x14ac:dyDescent="0.3">
      <c r="B11" s="124"/>
      <c r="C11" s="124" t="s">
        <v>153</v>
      </c>
      <c r="D11" s="78">
        <v>9196</v>
      </c>
      <c r="E11" s="78">
        <v>10080</v>
      </c>
      <c r="F11" s="78">
        <v>9452.5</v>
      </c>
      <c r="G11" s="78">
        <v>8570</v>
      </c>
    </row>
    <row r="12" spans="2:7" ht="14.45" outlineLevel="1" x14ac:dyDescent="0.3">
      <c r="B12" s="124"/>
      <c r="C12" s="124" t="s">
        <v>154</v>
      </c>
      <c r="D12" s="78">
        <v>10853</v>
      </c>
      <c r="E12" s="78">
        <v>11880</v>
      </c>
      <c r="F12" s="78">
        <v>11142.5</v>
      </c>
      <c r="G12" s="78">
        <v>10205</v>
      </c>
    </row>
    <row r="13" spans="2:7" ht="14.45" outlineLevel="1" x14ac:dyDescent="0.3">
      <c r="B13" s="124"/>
      <c r="C13" s="124" t="s">
        <v>155</v>
      </c>
      <c r="D13" s="78">
        <v>-34105</v>
      </c>
      <c r="E13" s="78">
        <v>-33573</v>
      </c>
      <c r="F13" s="78">
        <v>-33980.5</v>
      </c>
      <c r="G13" s="78">
        <v>-34203</v>
      </c>
    </row>
    <row r="14" spans="2:7" ht="14.45" outlineLevel="1" x14ac:dyDescent="0.3">
      <c r="B14" s="124"/>
      <c r="C14" s="124" t="s">
        <v>156</v>
      </c>
      <c r="D14" s="78">
        <v>13331</v>
      </c>
      <c r="E14" s="78">
        <v>12510</v>
      </c>
      <c r="F14" s="78">
        <v>13092.5</v>
      </c>
      <c r="G14" s="78">
        <v>13915</v>
      </c>
    </row>
    <row r="15" spans="2:7" ht="14.45" outlineLevel="1" x14ac:dyDescent="0.3">
      <c r="B15" s="124"/>
      <c r="C15" s="124" t="s">
        <v>157</v>
      </c>
      <c r="D15" s="78">
        <v>12256</v>
      </c>
      <c r="E15" s="78">
        <v>11100</v>
      </c>
      <c r="F15" s="78">
        <v>11912.5</v>
      </c>
      <c r="G15" s="78">
        <v>13150</v>
      </c>
    </row>
    <row r="16" spans="2:7" ht="14.45" outlineLevel="1" x14ac:dyDescent="0.3">
      <c r="B16" s="124"/>
      <c r="C16" s="124" t="s">
        <v>158</v>
      </c>
      <c r="D16" s="78">
        <v>8720</v>
      </c>
      <c r="E16" s="78">
        <v>7135</v>
      </c>
      <c r="F16" s="78">
        <v>8285</v>
      </c>
      <c r="G16" s="78">
        <v>9610</v>
      </c>
    </row>
    <row r="17" spans="2:7" ht="14.45" outlineLevel="1" x14ac:dyDescent="0.3">
      <c r="B17" s="124"/>
      <c r="C17" s="124" t="s">
        <v>159</v>
      </c>
      <c r="D17" s="78">
        <v>7465</v>
      </c>
      <c r="E17" s="78">
        <v>6726</v>
      </c>
      <c r="F17" s="78">
        <v>7253.5</v>
      </c>
      <c r="G17" s="78">
        <v>7961</v>
      </c>
    </row>
    <row r="18" spans="2:7" outlineLevel="1" thickBot="1" x14ac:dyDescent="0.35">
      <c r="B18" s="126"/>
      <c r="C18" s="126" t="s">
        <v>160</v>
      </c>
      <c r="D18" s="79">
        <v>7428</v>
      </c>
      <c r="E18" s="79">
        <v>7004</v>
      </c>
      <c r="F18" s="79">
        <v>7336.5</v>
      </c>
      <c r="G18" s="79">
        <v>7434</v>
      </c>
    </row>
    <row r="19" spans="2:7" ht="14.45" x14ac:dyDescent="0.3">
      <c r="B19" t="s">
        <v>169</v>
      </c>
    </row>
    <row r="20" spans="2:7" ht="14.45" x14ac:dyDescent="0.3">
      <c r="B20" t="s">
        <v>170</v>
      </c>
    </row>
    <row r="21" spans="2:7" ht="14.45" x14ac:dyDescent="0.3">
      <c r="B21" t="s">
        <v>171</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5:S7"/>
  <sheetViews>
    <sheetView topLeftCell="A10" workbookViewId="0">
      <selection activeCell="B36" sqref="B36"/>
    </sheetView>
  </sheetViews>
  <sheetFormatPr defaultRowHeight="15" x14ac:dyDescent="0.25"/>
  <cols>
    <col min="10" max="10" width="17.28515625" customWidth="1"/>
  </cols>
  <sheetData>
    <row r="5" spans="10:19" x14ac:dyDescent="0.35">
      <c r="K5" t="s">
        <v>172</v>
      </c>
      <c r="L5" t="s">
        <v>173</v>
      </c>
      <c r="M5" s="73" t="s">
        <v>174</v>
      </c>
      <c r="N5" s="73" t="s">
        <v>175</v>
      </c>
      <c r="O5" s="73" t="s">
        <v>176</v>
      </c>
      <c r="P5" s="73" t="s">
        <v>177</v>
      </c>
      <c r="Q5" s="73" t="s">
        <v>178</v>
      </c>
      <c r="R5" s="73" t="s">
        <v>179</v>
      </c>
      <c r="S5" s="73" t="s">
        <v>180</v>
      </c>
    </row>
    <row r="6" spans="10:19" x14ac:dyDescent="0.35">
      <c r="J6" t="s">
        <v>182</v>
      </c>
      <c r="K6" s="68">
        <f>-'Prob 2 - 25 Pts '!F52</f>
        <v>-7897</v>
      </c>
      <c r="L6" s="68">
        <f>-'Prob 2 - 25 Pts '!G52</f>
        <v>0</v>
      </c>
      <c r="M6" s="68">
        <f>-'Prob 2 - 25 Pts '!H52</f>
        <v>0</v>
      </c>
      <c r="N6" s="68">
        <f>-'Prob 2 - 25 Pts '!I52</f>
        <v>-21953</v>
      </c>
      <c r="O6" s="68">
        <f>-'Prob 2 - 25 Pts '!J52</f>
        <v>-8622</v>
      </c>
      <c r="P6" s="68">
        <f>-'Prob 2 - 25 Pts '!K52</f>
        <v>0</v>
      </c>
      <c r="Q6" s="68">
        <f>-'Prob 2 - 25 Pts '!L52</f>
        <v>0</v>
      </c>
      <c r="R6" s="68">
        <f>-'Prob 2 - 25 Pts '!M52</f>
        <v>0</v>
      </c>
      <c r="S6" s="68">
        <f>-'Prob 2 - 25 Pts '!N52</f>
        <v>0</v>
      </c>
    </row>
    <row r="7" spans="10:19" x14ac:dyDescent="0.35">
      <c r="J7" t="s">
        <v>181</v>
      </c>
      <c r="K7" s="68">
        <f>'Prob 2 - 25 Pts '!F53</f>
        <v>0</v>
      </c>
      <c r="L7" s="68">
        <f>'Prob 2 - 25 Pts '!G53</f>
        <v>1299</v>
      </c>
      <c r="M7" s="68">
        <f>'Prob 2 - 25 Pts '!H53</f>
        <v>12152</v>
      </c>
      <c r="N7" s="68">
        <f>'Prob 2 - 25 Pts '!I53</f>
        <v>0</v>
      </c>
      <c r="O7" s="68">
        <f>'Prob 2 - 25 Pts '!J53</f>
        <v>0</v>
      </c>
      <c r="P7" s="68">
        <f>'Prob 2 - 25 Pts '!K53</f>
        <v>3634</v>
      </c>
      <c r="Q7" s="68">
        <f>'Prob 2 - 25 Pts '!L53</f>
        <v>12354</v>
      </c>
      <c r="R7" s="68">
        <f>'Prob 2 - 25 Pts '!M53</f>
        <v>19819</v>
      </c>
      <c r="S7" s="68">
        <f>'Prob 2 - 25 Pts '!N53</f>
        <v>25247</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topLeftCell="A10" workbookViewId="0">
      <selection activeCell="F24" sqref="F24"/>
    </sheetView>
  </sheetViews>
  <sheetFormatPr defaultRowHeight="15" x14ac:dyDescent="0.25"/>
  <cols>
    <col min="6" max="11" width="10.42578125" customWidth="1"/>
  </cols>
  <sheetData>
    <row r="1" spans="2:11" ht="14.45" x14ac:dyDescent="0.35">
      <c r="B1" s="67"/>
      <c r="C1" s="67"/>
      <c r="D1" s="67"/>
      <c r="E1" s="67"/>
      <c r="F1" s="67"/>
      <c r="G1" s="67"/>
      <c r="H1" s="67"/>
      <c r="I1" s="67"/>
      <c r="J1" s="67"/>
      <c r="K1" s="67"/>
    </row>
    <row r="2" spans="2:11" ht="14.45" x14ac:dyDescent="0.35">
      <c r="B2" s="67"/>
      <c r="C2" s="67"/>
      <c r="D2" s="67"/>
      <c r="E2" s="67"/>
      <c r="F2" s="67"/>
      <c r="G2" s="67"/>
      <c r="H2" s="67"/>
      <c r="I2" s="67"/>
      <c r="J2" s="67"/>
      <c r="K2" s="67"/>
    </row>
    <row r="3" spans="2:11" ht="14.45" x14ac:dyDescent="0.35">
      <c r="B3" s="67"/>
      <c r="C3" s="67"/>
      <c r="D3" s="67"/>
      <c r="E3" s="67"/>
      <c r="F3" s="67"/>
      <c r="G3" s="67"/>
      <c r="H3" s="67"/>
      <c r="I3" s="67"/>
      <c r="J3" s="67"/>
      <c r="K3" s="67"/>
    </row>
    <row r="4" spans="2:11" ht="14.45" x14ac:dyDescent="0.35">
      <c r="B4" s="67"/>
      <c r="C4" s="67"/>
      <c r="D4" s="67"/>
      <c r="E4" s="67"/>
      <c r="F4" s="67"/>
      <c r="G4" s="67"/>
      <c r="H4" s="67"/>
      <c r="I4" s="67"/>
      <c r="J4" s="67"/>
      <c r="K4" s="67"/>
    </row>
    <row r="5" spans="2:11" ht="14.45" x14ac:dyDescent="0.35">
      <c r="B5" s="67"/>
      <c r="C5" s="67"/>
      <c r="D5" s="67"/>
      <c r="E5" s="67"/>
      <c r="F5" s="67"/>
      <c r="G5" s="67"/>
      <c r="H5" s="67"/>
      <c r="I5" s="67"/>
      <c r="J5" s="67"/>
      <c r="K5" s="67"/>
    </row>
    <row r="6" spans="2:11" ht="14.45" x14ac:dyDescent="0.35">
      <c r="B6" s="67"/>
      <c r="C6" s="67"/>
      <c r="D6" s="67"/>
      <c r="E6" s="67"/>
      <c r="F6" s="67"/>
      <c r="G6" s="67"/>
      <c r="H6" s="67"/>
      <c r="I6" s="67"/>
      <c r="J6" s="67"/>
      <c r="K6" s="67"/>
    </row>
    <row r="7" spans="2:11" ht="14.45" x14ac:dyDescent="0.35">
      <c r="B7" s="67"/>
      <c r="C7" s="67"/>
      <c r="D7" s="67"/>
      <c r="E7" s="67"/>
      <c r="F7" s="67"/>
      <c r="G7" s="67"/>
      <c r="H7" s="67"/>
      <c r="I7" s="67"/>
      <c r="J7" s="67"/>
      <c r="K7" s="67"/>
    </row>
    <row r="8" spans="2:11" ht="278.25" customHeight="1" x14ac:dyDescent="0.35">
      <c r="B8" s="67"/>
      <c r="C8" s="67"/>
      <c r="D8" s="67"/>
      <c r="E8" s="67"/>
      <c r="F8" s="67"/>
      <c r="G8" s="67"/>
      <c r="H8" s="67"/>
      <c r="I8" s="67"/>
      <c r="J8" s="67"/>
      <c r="K8" s="67"/>
    </row>
    <row r="9" spans="2:11" x14ac:dyDescent="0.25">
      <c r="B9" s="67"/>
      <c r="C9" s="67"/>
      <c r="D9" s="67"/>
      <c r="E9" s="67"/>
      <c r="F9" s="67"/>
      <c r="G9" s="67"/>
      <c r="H9" s="67"/>
      <c r="I9" s="67"/>
      <c r="J9" s="67"/>
      <c r="K9" s="67"/>
    </row>
    <row r="10" spans="2:11" ht="15.75" thickBot="1" x14ac:dyDescent="0.3">
      <c r="B10" s="69" t="s">
        <v>99</v>
      </c>
      <c r="C10" s="67"/>
      <c r="D10" s="67"/>
      <c r="E10" s="67"/>
      <c r="F10" s="67"/>
      <c r="G10" s="67"/>
      <c r="H10" s="67"/>
      <c r="I10" s="67"/>
      <c r="J10" s="67"/>
      <c r="K10" s="67"/>
    </row>
    <row r="11" spans="2:11" x14ac:dyDescent="0.25">
      <c r="B11" s="157" t="s">
        <v>96</v>
      </c>
      <c r="C11" s="157"/>
      <c r="D11" s="157"/>
      <c r="E11" s="157"/>
      <c r="F11" s="157"/>
      <c r="G11" s="157"/>
      <c r="H11" s="158"/>
      <c r="I11" s="106">
        <v>0.35</v>
      </c>
      <c r="J11" s="67"/>
      <c r="K11" s="67"/>
    </row>
    <row r="12" spans="2:11" x14ac:dyDescent="0.25">
      <c r="B12" s="157" t="s">
        <v>97</v>
      </c>
      <c r="C12" s="157"/>
      <c r="D12" s="157"/>
      <c r="E12" s="157"/>
      <c r="F12" s="157"/>
      <c r="G12" s="157"/>
      <c r="H12" s="158"/>
      <c r="I12" s="107">
        <v>0.45</v>
      </c>
      <c r="J12" s="67" t="str">
        <f>IF((I11+I12)&gt;1,"The inputs must sum to no more than 100%","")</f>
        <v/>
      </c>
      <c r="K12" s="67"/>
    </row>
    <row r="13" spans="2:11" ht="15.75" thickBot="1" x14ac:dyDescent="0.3">
      <c r="B13" s="157" t="s">
        <v>98</v>
      </c>
      <c r="C13" s="157"/>
      <c r="D13" s="157"/>
      <c r="E13" s="157"/>
      <c r="F13" s="157"/>
      <c r="G13" s="157"/>
      <c r="H13" s="158"/>
      <c r="I13" s="71">
        <f>1-I12-I11</f>
        <v>0.20000000000000007</v>
      </c>
      <c r="J13" s="67"/>
      <c r="K13" s="67"/>
    </row>
    <row r="15" spans="2:11" ht="18" x14ac:dyDescent="0.4">
      <c r="B15" s="67"/>
      <c r="C15" s="67"/>
      <c r="D15" s="67"/>
      <c r="E15" s="67"/>
      <c r="F15" s="72" t="s">
        <v>74</v>
      </c>
      <c r="G15" s="72" t="s">
        <v>75</v>
      </c>
      <c r="H15" s="72" t="s">
        <v>76</v>
      </c>
      <c r="I15" s="72" t="s">
        <v>77</v>
      </c>
      <c r="J15" s="72" t="s">
        <v>78</v>
      </c>
      <c r="K15" s="72" t="s">
        <v>79</v>
      </c>
    </row>
    <row r="16" spans="2:11" x14ac:dyDescent="0.25">
      <c r="B16" s="159" t="s">
        <v>143</v>
      </c>
      <c r="C16" s="159"/>
      <c r="D16" s="159"/>
      <c r="E16" s="159"/>
      <c r="F16" s="68">
        <v>2500000</v>
      </c>
      <c r="G16" s="68">
        <v>3250000</v>
      </c>
      <c r="H16" s="68">
        <v>4250000</v>
      </c>
      <c r="I16" s="108">
        <v>5250000</v>
      </c>
      <c r="J16" s="108">
        <v>5375000</v>
      </c>
      <c r="K16" s="108">
        <v>4850000</v>
      </c>
    </row>
    <row r="17" spans="2:9" ht="15.75" thickBot="1" x14ac:dyDescent="0.3">
      <c r="B17" s="67"/>
      <c r="C17" s="67"/>
      <c r="D17" s="67"/>
      <c r="E17" s="67"/>
      <c r="F17" s="67"/>
      <c r="G17" s="67"/>
      <c r="H17" s="67"/>
      <c r="I17" s="67"/>
    </row>
    <row r="18" spans="2:9" ht="15.75" thickBot="1" x14ac:dyDescent="0.3">
      <c r="B18" s="69" t="s">
        <v>144</v>
      </c>
      <c r="C18" s="67"/>
      <c r="D18" s="67"/>
      <c r="E18" s="67"/>
      <c r="F18" s="67"/>
      <c r="G18" s="67"/>
      <c r="H18" s="67"/>
      <c r="I18" s="70">
        <f>I16*$I$11+H16*$I$12+G16*$I$13</f>
        <v>4400000</v>
      </c>
    </row>
  </sheetData>
  <mergeCells count="4">
    <mergeCell ref="B11:H11"/>
    <mergeCell ref="B12:H12"/>
    <mergeCell ref="B13:H13"/>
    <mergeCell ref="B16:E16"/>
  </mergeCells>
  <dataValidations count="1">
    <dataValidation type="decimal" allowBlank="1" showInputMessage="1" showErrorMessage="1" error="ERROR: Input out of range" prompt="Enter a number between 0% and 100%" sqref="I11:I12">
      <formula1>0</formula1>
      <formula2>1</formula2>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D26"/>
  <sheetViews>
    <sheetView showGridLines="0" workbookViewId="0">
      <selection activeCell="G4" sqref="G4"/>
    </sheetView>
  </sheetViews>
  <sheetFormatPr defaultColWidth="9.140625" defaultRowHeight="15" x14ac:dyDescent="0.25"/>
  <cols>
    <col min="1" max="1" width="4.28515625" style="68" customWidth="1"/>
    <col min="2" max="2" width="35.7109375" style="68" customWidth="1"/>
    <col min="3" max="4" width="14.7109375" style="68" customWidth="1"/>
    <col min="5" max="5" width="9.140625" style="68"/>
    <col min="6" max="6" width="14" style="68" customWidth="1"/>
    <col min="7" max="14" width="9.140625" style="68"/>
    <col min="15" max="15" width="5.42578125" style="68" customWidth="1"/>
    <col min="16" max="16384" width="9.140625" style="68"/>
  </cols>
  <sheetData>
    <row r="10" spans="2:4" ht="15.75" thickBot="1" x14ac:dyDescent="0.3"/>
    <row r="11" spans="2:4" ht="30" customHeight="1" x14ac:dyDescent="0.25">
      <c r="B11" s="160" t="s">
        <v>194</v>
      </c>
      <c r="C11" s="161"/>
      <c r="D11" s="162"/>
    </row>
    <row r="12" spans="2:4" ht="30" customHeight="1" x14ac:dyDescent="0.25">
      <c r="B12" s="163" t="s">
        <v>195</v>
      </c>
      <c r="C12" s="164"/>
      <c r="D12" s="165"/>
    </row>
    <row r="13" spans="2:4" ht="30" customHeight="1" thickBot="1" x14ac:dyDescent="0.3">
      <c r="B13" s="163" t="s">
        <v>196</v>
      </c>
      <c r="C13" s="164"/>
      <c r="D13" s="165"/>
    </row>
    <row r="14" spans="2:4" ht="25.5" customHeight="1" thickBot="1" x14ac:dyDescent="0.3">
      <c r="B14" s="96"/>
      <c r="C14" s="97">
        <v>2011</v>
      </c>
      <c r="D14" s="98">
        <v>2010</v>
      </c>
    </row>
    <row r="15" spans="2:4" ht="24.75" customHeight="1" x14ac:dyDescent="0.25">
      <c r="B15" s="99" t="s">
        <v>12</v>
      </c>
      <c r="C15" s="100">
        <v>3850000</v>
      </c>
      <c r="D15" s="101">
        <v>3432000</v>
      </c>
    </row>
    <row r="16" spans="2:4" x14ac:dyDescent="0.25">
      <c r="B16" s="88" t="s">
        <v>197</v>
      </c>
      <c r="C16" s="87">
        <v>3250000</v>
      </c>
      <c r="D16" s="86">
        <v>2864000</v>
      </c>
    </row>
    <row r="17" spans="2:4" ht="17.25" x14ac:dyDescent="0.4">
      <c r="B17" s="89" t="s">
        <v>14</v>
      </c>
      <c r="C17" s="90">
        <v>600000</v>
      </c>
      <c r="D17" s="91">
        <v>568000</v>
      </c>
    </row>
    <row r="18" spans="2:4" x14ac:dyDescent="0.25">
      <c r="B18" s="95" t="s">
        <v>2</v>
      </c>
      <c r="C18" s="102">
        <v>330300</v>
      </c>
      <c r="D18" s="103">
        <v>240000</v>
      </c>
    </row>
    <row r="19" spans="2:4" x14ac:dyDescent="0.25">
      <c r="B19" s="88" t="s">
        <v>3</v>
      </c>
      <c r="C19" s="87">
        <v>100000</v>
      </c>
      <c r="D19" s="86">
        <v>100000</v>
      </c>
    </row>
    <row r="20" spans="2:4" ht="17.25" x14ac:dyDescent="0.4">
      <c r="B20" s="89" t="s">
        <v>46</v>
      </c>
      <c r="C20" s="90">
        <v>20000</v>
      </c>
      <c r="D20" s="91">
        <v>18900</v>
      </c>
    </row>
    <row r="21" spans="2:4" x14ac:dyDescent="0.25">
      <c r="B21" s="95" t="s">
        <v>15</v>
      </c>
      <c r="C21" s="102">
        <v>149700</v>
      </c>
      <c r="D21" s="103">
        <v>209100</v>
      </c>
    </row>
    <row r="22" spans="2:4" ht="17.25" x14ac:dyDescent="0.4">
      <c r="B22" s="89" t="s">
        <v>5</v>
      </c>
      <c r="C22" s="90">
        <v>76000</v>
      </c>
      <c r="D22" s="91">
        <v>62500</v>
      </c>
    </row>
    <row r="23" spans="2:4" x14ac:dyDescent="0.25">
      <c r="B23" s="95" t="s">
        <v>16</v>
      </c>
      <c r="C23" s="102">
        <v>73700</v>
      </c>
      <c r="D23" s="103">
        <v>146600</v>
      </c>
    </row>
    <row r="24" spans="2:4" ht="17.25" x14ac:dyDescent="0.4">
      <c r="B24" s="89" t="s">
        <v>17</v>
      </c>
      <c r="C24" s="90">
        <v>29480</v>
      </c>
      <c r="D24" s="91">
        <v>58640</v>
      </c>
    </row>
    <row r="25" spans="2:4" ht="17.25" x14ac:dyDescent="0.4">
      <c r="B25" s="95" t="s">
        <v>18</v>
      </c>
      <c r="C25" s="104">
        <v>44220</v>
      </c>
      <c r="D25" s="105">
        <v>87960</v>
      </c>
    </row>
    <row r="26" spans="2:4" ht="10.5" customHeight="1" thickBot="1" x14ac:dyDescent="0.3">
      <c r="B26" s="92"/>
      <c r="C26" s="93"/>
      <c r="D26" s="94"/>
    </row>
  </sheetData>
  <mergeCells count="3">
    <mergeCell ref="B11:D11"/>
    <mergeCell ref="B12:D12"/>
    <mergeCell ref="B13:D1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0"/>
  <sheetViews>
    <sheetView topLeftCell="A16" zoomScale="85" zoomScaleNormal="85" workbookViewId="0">
      <selection activeCell="S43" sqref="S43"/>
    </sheetView>
  </sheetViews>
  <sheetFormatPr defaultRowHeight="15" x14ac:dyDescent="0.25"/>
  <cols>
    <col min="1" max="2" width="3.85546875" customWidth="1"/>
    <col min="3" max="3" width="10.42578125" customWidth="1"/>
    <col min="4" max="4" width="2.85546875" customWidth="1"/>
    <col min="5" max="5" width="2.7109375" customWidth="1"/>
    <col min="6" max="6" width="6" style="127" customWidth="1"/>
  </cols>
  <sheetData>
    <row r="1" spans="3:14" ht="14.45" x14ac:dyDescent="0.3">
      <c r="C1" s="133"/>
      <c r="D1" s="128"/>
    </row>
    <row r="2" spans="3:14" ht="103.15" customHeight="1" x14ac:dyDescent="0.3">
      <c r="C2" s="131" t="s">
        <v>127</v>
      </c>
      <c r="D2" s="166" t="s">
        <v>134</v>
      </c>
      <c r="E2" s="166"/>
      <c r="F2" s="166"/>
      <c r="G2" s="166"/>
      <c r="H2" s="166"/>
      <c r="I2" s="166"/>
      <c r="J2" s="166"/>
      <c r="K2" s="166"/>
      <c r="L2" s="166"/>
      <c r="M2" s="166"/>
      <c r="N2" s="166"/>
    </row>
    <row r="3" spans="3:14" thickBot="1" x14ac:dyDescent="0.35">
      <c r="C3" s="128"/>
      <c r="D3" s="128"/>
    </row>
    <row r="4" spans="3:14" ht="15.75" thickBot="1" x14ac:dyDescent="0.3">
      <c r="C4" s="134" t="s">
        <v>183</v>
      </c>
      <c r="D4" s="130" t="s">
        <v>201</v>
      </c>
    </row>
    <row r="5" spans="3:14" ht="8.4499999999999993" customHeight="1" x14ac:dyDescent="0.3">
      <c r="C5" s="133"/>
      <c r="D5" s="130"/>
    </row>
    <row r="6" spans="3:14" x14ac:dyDescent="0.25">
      <c r="C6" s="133"/>
      <c r="D6" s="129" t="s">
        <v>202</v>
      </c>
    </row>
    <row r="7" spans="3:14" x14ac:dyDescent="0.25">
      <c r="C7" s="133"/>
      <c r="D7" s="129" t="s">
        <v>203</v>
      </c>
    </row>
    <row r="8" spans="3:14" x14ac:dyDescent="0.25">
      <c r="C8" s="133"/>
      <c r="D8" s="129" t="s">
        <v>204</v>
      </c>
    </row>
    <row r="9" spans="3:14" x14ac:dyDescent="0.25">
      <c r="C9" s="133"/>
      <c r="D9" s="129" t="s">
        <v>205</v>
      </c>
    </row>
    <row r="10" spans="3:14" ht="14.45" x14ac:dyDescent="0.3">
      <c r="C10" s="133"/>
      <c r="D10" s="129" t="s">
        <v>126</v>
      </c>
    </row>
    <row r="11" spans="3:14" thickBot="1" x14ac:dyDescent="0.35">
      <c r="C11" s="133"/>
      <c r="D11" s="128"/>
    </row>
    <row r="12" spans="3:14" ht="15.75" thickBot="1" x14ac:dyDescent="0.3">
      <c r="C12" s="134" t="s">
        <v>184</v>
      </c>
      <c r="D12" s="130" t="s">
        <v>206</v>
      </c>
    </row>
    <row r="13" spans="3:14" ht="9.6" customHeight="1" x14ac:dyDescent="0.3">
      <c r="C13" s="128"/>
      <c r="D13" s="130"/>
    </row>
    <row r="14" spans="3:14" x14ac:dyDescent="0.25">
      <c r="C14" s="128"/>
      <c r="D14" s="129" t="s">
        <v>207</v>
      </c>
    </row>
    <row r="15" spans="3:14" x14ac:dyDescent="0.25">
      <c r="C15" s="128"/>
      <c r="D15" s="129" t="s">
        <v>208</v>
      </c>
    </row>
    <row r="16" spans="3:14" x14ac:dyDescent="0.25">
      <c r="C16" s="128"/>
      <c r="D16" s="129" t="s">
        <v>209</v>
      </c>
    </row>
    <row r="17" spans="3:14" x14ac:dyDescent="0.25">
      <c r="C17" s="128"/>
      <c r="D17" s="129" t="s">
        <v>210</v>
      </c>
      <c r="E17" s="128"/>
    </row>
    <row r="18" spans="3:14" x14ac:dyDescent="0.25">
      <c r="C18" s="128"/>
      <c r="D18" s="129" t="s">
        <v>211</v>
      </c>
      <c r="E18" s="128"/>
    </row>
    <row r="19" spans="3:14" thickBot="1" x14ac:dyDescent="0.35">
      <c r="C19" s="128"/>
      <c r="D19" s="129"/>
      <c r="E19" s="128"/>
    </row>
    <row r="20" spans="3:14" ht="15.75" thickBot="1" x14ac:dyDescent="0.3">
      <c r="C20" s="134" t="s">
        <v>184</v>
      </c>
      <c r="D20" s="130" t="s">
        <v>128</v>
      </c>
      <c r="E20" s="128"/>
    </row>
    <row r="21" spans="3:14" ht="14.45" x14ac:dyDescent="0.3">
      <c r="C21" s="133"/>
      <c r="D21" s="130"/>
      <c r="E21" s="128"/>
    </row>
    <row r="22" spans="3:14" x14ac:dyDescent="0.25">
      <c r="C22" s="133"/>
      <c r="D22" s="129" t="s">
        <v>129</v>
      </c>
      <c r="E22" s="128"/>
    </row>
    <row r="23" spans="3:14" x14ac:dyDescent="0.25">
      <c r="C23" s="133"/>
      <c r="D23" s="129" t="s">
        <v>130</v>
      </c>
      <c r="E23" s="128"/>
    </row>
    <row r="24" spans="3:14" x14ac:dyDescent="0.25">
      <c r="C24" s="133"/>
      <c r="D24" s="129" t="s">
        <v>223</v>
      </c>
      <c r="E24" s="128"/>
    </row>
    <row r="25" spans="3:14" x14ac:dyDescent="0.25">
      <c r="C25" s="133"/>
      <c r="D25" s="129" t="s">
        <v>224</v>
      </c>
      <c r="E25" s="128"/>
    </row>
    <row r="26" spans="3:14" x14ac:dyDescent="0.25">
      <c r="C26" s="133"/>
      <c r="D26" s="129" t="s">
        <v>131</v>
      </c>
      <c r="E26" s="128"/>
    </row>
    <row r="27" spans="3:14" ht="14.45" x14ac:dyDescent="0.3">
      <c r="C27" s="133"/>
      <c r="D27" s="129"/>
      <c r="E27" s="128"/>
    </row>
    <row r="28" spans="3:14" ht="121.15" customHeight="1" x14ac:dyDescent="0.3">
      <c r="C28" s="131" t="s">
        <v>132</v>
      </c>
      <c r="D28" s="166" t="s">
        <v>135</v>
      </c>
      <c r="E28" s="166"/>
      <c r="F28" s="166"/>
      <c r="G28" s="166"/>
      <c r="H28" s="166"/>
      <c r="I28" s="166"/>
      <c r="J28" s="166"/>
      <c r="K28" s="166"/>
      <c r="L28" s="166"/>
      <c r="M28" s="166"/>
      <c r="N28" s="166"/>
    </row>
    <row r="29" spans="3:14" thickBot="1" x14ac:dyDescent="0.35">
      <c r="C29" s="128"/>
      <c r="D29" s="128"/>
      <c r="E29" s="128"/>
    </row>
    <row r="30" spans="3:14" thickBot="1" x14ac:dyDescent="0.35">
      <c r="C30" s="134" t="b">
        <v>1</v>
      </c>
      <c r="D30" s="128" t="s">
        <v>212</v>
      </c>
      <c r="E30" s="128"/>
    </row>
    <row r="31" spans="3:14" thickBot="1" x14ac:dyDescent="0.35">
      <c r="C31" s="128"/>
      <c r="D31" s="128"/>
      <c r="E31" s="128"/>
    </row>
    <row r="32" spans="3:14" thickBot="1" x14ac:dyDescent="0.35">
      <c r="C32" s="134" t="b">
        <v>1</v>
      </c>
      <c r="D32" s="128" t="s">
        <v>213</v>
      </c>
      <c r="E32" s="128"/>
    </row>
    <row r="33" spans="3:5" ht="14.45" x14ac:dyDescent="0.3">
      <c r="C33" s="133"/>
      <c r="D33" s="128" t="s">
        <v>214</v>
      </c>
      <c r="E33" s="128"/>
    </row>
    <row r="34" spans="3:5" thickBot="1" x14ac:dyDescent="0.35">
      <c r="C34" s="128"/>
      <c r="D34" s="128"/>
      <c r="E34" s="128"/>
    </row>
    <row r="35" spans="3:5" thickBot="1" x14ac:dyDescent="0.35">
      <c r="C35" s="134" t="b">
        <v>1</v>
      </c>
      <c r="D35" s="128" t="s">
        <v>215</v>
      </c>
      <c r="E35" s="128"/>
    </row>
    <row r="36" spans="3:5" ht="15.75" thickBot="1" x14ac:dyDescent="0.3">
      <c r="C36" s="133"/>
      <c r="D36" s="128"/>
      <c r="E36" s="128"/>
    </row>
    <row r="37" spans="3:5" ht="15.75" thickBot="1" x14ac:dyDescent="0.3">
      <c r="C37" s="134" t="b">
        <v>0</v>
      </c>
      <c r="D37" s="128" t="s">
        <v>216</v>
      </c>
      <c r="E37" s="128"/>
    </row>
    <row r="38" spans="3:5" x14ac:dyDescent="0.25">
      <c r="C38" s="128"/>
      <c r="D38" s="128" t="s">
        <v>217</v>
      </c>
      <c r="E38" s="128"/>
    </row>
    <row r="39" spans="3:5" ht="15.75" thickBot="1" x14ac:dyDescent="0.3">
      <c r="C39" s="133"/>
      <c r="D39" s="128"/>
      <c r="E39" s="128"/>
    </row>
    <row r="40" spans="3:5" ht="15.75" thickBot="1" x14ac:dyDescent="0.3">
      <c r="C40" s="134" t="b">
        <v>0</v>
      </c>
      <c r="D40" s="128" t="s">
        <v>218</v>
      </c>
      <c r="E40" s="128"/>
    </row>
    <row r="41" spans="3:5" x14ac:dyDescent="0.25">
      <c r="C41" s="128"/>
      <c r="D41" s="128" t="s">
        <v>133</v>
      </c>
      <c r="E41" s="128"/>
    </row>
    <row r="42" spans="3:5" ht="15.75" thickBot="1" x14ac:dyDescent="0.3">
      <c r="C42" s="133"/>
      <c r="D42" s="128"/>
      <c r="E42" s="128"/>
    </row>
    <row r="43" spans="3:5" ht="15.75" thickBot="1" x14ac:dyDescent="0.3">
      <c r="C43" s="134" t="b">
        <v>0</v>
      </c>
      <c r="D43" s="128" t="s">
        <v>219</v>
      </c>
      <c r="E43" s="128"/>
    </row>
    <row r="44" spans="3:5" ht="15.75" thickBot="1" x14ac:dyDescent="0.3">
      <c r="C44" s="133"/>
      <c r="D44" s="128"/>
      <c r="E44" s="128"/>
    </row>
    <row r="45" spans="3:5" ht="15.75" thickBot="1" x14ac:dyDescent="0.3">
      <c r="C45" s="134" t="b">
        <v>0</v>
      </c>
      <c r="D45" s="128" t="s">
        <v>220</v>
      </c>
      <c r="E45" s="128"/>
    </row>
    <row r="46" spans="3:5" ht="15.75" thickBot="1" x14ac:dyDescent="0.3">
      <c r="C46" s="128"/>
      <c r="D46" s="128"/>
      <c r="E46" s="128"/>
    </row>
    <row r="47" spans="3:5" ht="15.75" thickBot="1" x14ac:dyDescent="0.3">
      <c r="C47" s="134" t="b">
        <v>0</v>
      </c>
      <c r="D47" s="128" t="s">
        <v>221</v>
      </c>
      <c r="E47" s="128"/>
    </row>
    <row r="48" spans="3:5" ht="15.75" thickBot="1" x14ac:dyDescent="0.3">
      <c r="C48" s="128"/>
      <c r="D48" s="128"/>
      <c r="E48" s="128"/>
    </row>
    <row r="49" spans="2:5" ht="15.75" thickBot="1" x14ac:dyDescent="0.3">
      <c r="B49" s="128"/>
      <c r="C49" s="134" t="b">
        <v>1</v>
      </c>
      <c r="D49" s="132" t="s">
        <v>222</v>
      </c>
      <c r="E49" s="128"/>
    </row>
    <row r="50" spans="2:5" x14ac:dyDescent="0.25">
      <c r="B50" s="128"/>
      <c r="C50" s="128"/>
      <c r="D50" s="128" t="s">
        <v>136</v>
      </c>
      <c r="E50" s="128"/>
    </row>
  </sheetData>
  <mergeCells count="2">
    <mergeCell ref="D2:N2"/>
    <mergeCell ref="D28:N2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5"/>
  <sheetViews>
    <sheetView workbookViewId="0">
      <selection activeCell="B4" sqref="B4:C15"/>
    </sheetView>
  </sheetViews>
  <sheetFormatPr defaultRowHeight="15" x14ac:dyDescent="0.25"/>
  <sheetData>
    <row r="2" spans="2:3" ht="21" x14ac:dyDescent="0.4">
      <c r="B2" s="140" t="s">
        <v>225</v>
      </c>
      <c r="C2" s="136"/>
    </row>
    <row r="3" spans="2:3" thickBot="1" x14ac:dyDescent="0.35">
      <c r="B3" s="136"/>
      <c r="C3" s="136"/>
    </row>
    <row r="4" spans="2:3" ht="14.45" x14ac:dyDescent="0.3">
      <c r="B4" s="141">
        <v>1</v>
      </c>
      <c r="C4" s="137" t="s">
        <v>183</v>
      </c>
    </row>
    <row r="5" spans="2:3" ht="14.45" x14ac:dyDescent="0.3">
      <c r="B5" s="142">
        <v>2</v>
      </c>
      <c r="C5" s="138" t="s">
        <v>184</v>
      </c>
    </row>
    <row r="6" spans="2:3" thickBot="1" x14ac:dyDescent="0.35">
      <c r="B6" s="143">
        <v>3</v>
      </c>
      <c r="C6" s="139" t="s">
        <v>184</v>
      </c>
    </row>
    <row r="7" spans="2:3" ht="14.45" x14ac:dyDescent="0.3">
      <c r="B7" s="145">
        <v>4</v>
      </c>
      <c r="C7" s="144" t="b">
        <v>1</v>
      </c>
    </row>
    <row r="8" spans="2:3" ht="14.45" x14ac:dyDescent="0.3">
      <c r="B8" s="142">
        <v>5</v>
      </c>
      <c r="C8" s="144" t="b">
        <v>1</v>
      </c>
    </row>
    <row r="9" spans="2:3" ht="14.45" x14ac:dyDescent="0.3">
      <c r="B9" s="142">
        <v>6</v>
      </c>
      <c r="C9" s="144" t="b">
        <v>1</v>
      </c>
    </row>
    <row r="10" spans="2:3" ht="14.45" x14ac:dyDescent="0.3">
      <c r="B10" s="142">
        <v>7</v>
      </c>
      <c r="C10" s="138" t="b">
        <v>0</v>
      </c>
    </row>
    <row r="11" spans="2:3" ht="14.45" x14ac:dyDescent="0.3">
      <c r="B11" s="142">
        <v>8</v>
      </c>
      <c r="C11" s="138" t="b">
        <v>0</v>
      </c>
    </row>
    <row r="12" spans="2:3" ht="14.45" x14ac:dyDescent="0.3">
      <c r="B12" s="142">
        <v>9</v>
      </c>
      <c r="C12" s="138" t="b">
        <v>0</v>
      </c>
    </row>
    <row r="13" spans="2:3" ht="14.45" x14ac:dyDescent="0.3">
      <c r="B13" s="142">
        <v>10</v>
      </c>
      <c r="C13" s="138" t="b">
        <v>0</v>
      </c>
    </row>
    <row r="14" spans="2:3" ht="14.45" x14ac:dyDescent="0.3">
      <c r="B14" s="142">
        <v>11</v>
      </c>
      <c r="C14" s="138" t="b">
        <v>0</v>
      </c>
    </row>
    <row r="15" spans="2:3" thickBot="1" x14ac:dyDescent="0.35">
      <c r="B15" s="143">
        <v>12</v>
      </c>
      <c r="C15" s="135" t="b">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INSTRUCTIONS</vt:lpstr>
      <vt:lpstr>Prob 1 - 25 Pts</vt:lpstr>
      <vt:lpstr>Prob 2 - 25 Pts </vt:lpstr>
      <vt:lpstr>Scenario Summary</vt:lpstr>
      <vt:lpstr>Prob 3 - 10 Pts</vt:lpstr>
      <vt:lpstr>Prob 4 - 10 Pts</vt:lpstr>
      <vt:lpstr>Prob 5 - 10 Pts</vt:lpstr>
      <vt:lpstr>MC-TF</vt:lpstr>
      <vt:lpstr>Sheet3</vt:lpstr>
      <vt:lpstr>Collect0</vt:lpstr>
      <vt:lpstr>Collect1</vt:lpstr>
      <vt:lpstr>Collect2</vt:lpstr>
      <vt:lpstr>NCF</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 Hawley</cp:lastModifiedBy>
  <dcterms:created xsi:type="dcterms:W3CDTF">2010-01-07T16:00:30Z</dcterms:created>
  <dcterms:modified xsi:type="dcterms:W3CDTF">2012-09-29T22:57:48Z</dcterms:modified>
</cp:coreProperties>
</file>