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20124" windowHeight="8004" tabRatio="678"/>
  </bookViews>
  <sheets>
    <sheet name="Instructions" sheetId="7" r:id="rId1"/>
    <sheet name="Prob 1 - 30 Pts" sheetId="1" r:id="rId2"/>
    <sheet name="Prob 2 - 30 Pts" sheetId="2" r:id="rId3"/>
    <sheet name="Scenario Summary" sheetId="13" r:id="rId4"/>
    <sheet name="Prob 3 - 10 Pts" sheetId="6" r:id="rId5"/>
    <sheet name="Prob 4 - 5 Pts" sheetId="3" r:id="rId6"/>
    <sheet name="Prob 5 - 5 Pts" sheetId="8" r:id="rId7"/>
    <sheet name="MC-TF" sheetId="12" r:id="rId8"/>
  </sheets>
  <definedNames>
    <definedName name="Collect0">'Prob 2 - 30 Pts'!$F$22</definedName>
    <definedName name="Collect1">'Prob 2 - 30 Pts'!$F$23</definedName>
    <definedName name="Collect2">'Prob 2 - 30 Pts'!$F$24</definedName>
    <definedName name="_xlnm.Print_Area" localSheetId="7">'MC-TF'!$D$4:$E$49</definedName>
    <definedName name="_xlnm.Print_Area" localSheetId="1">'Prob 1 - 30 Pts'!$B$43:$G$67</definedName>
    <definedName name="_xlnm.Print_Area" localSheetId="2">'Prob 2 - 30 Pts'!$B$28:$N$54</definedName>
  </definedNames>
  <calcPr calcId="145621" iterate="1"/>
</workbook>
</file>

<file path=xl/calcChain.xml><?xml version="1.0" encoding="utf-8"?>
<calcChain xmlns="http://schemas.openxmlformats.org/spreadsheetml/2006/main">
  <c r="D94" i="1" l="1"/>
  <c r="D90" i="1"/>
  <c r="D77" i="1"/>
  <c r="B27" i="2" l="1"/>
  <c r="J36" i="2"/>
  <c r="I36" i="2"/>
  <c r="H36" i="2"/>
  <c r="G36" i="2"/>
  <c r="D47" i="1"/>
  <c r="J13" i="3"/>
  <c r="G46" i="2"/>
  <c r="H46" i="2"/>
  <c r="I46" i="2"/>
  <c r="J46" i="2"/>
  <c r="K46" i="2"/>
  <c r="L46" i="2"/>
  <c r="M46" i="2"/>
  <c r="N46" i="2"/>
  <c r="F46" i="2"/>
  <c r="G31" i="2"/>
  <c r="H31" i="2"/>
  <c r="I31" i="2"/>
  <c r="J31" i="2"/>
  <c r="K31" i="2"/>
  <c r="L31" i="2"/>
  <c r="M31" i="2"/>
  <c r="N31" i="2"/>
  <c r="F31" i="2"/>
  <c r="G33" i="2"/>
  <c r="H33" i="2"/>
  <c r="I33" i="2"/>
  <c r="J33" i="2"/>
  <c r="K33" i="2"/>
  <c r="K38" i="2" s="1"/>
  <c r="L33" i="2"/>
  <c r="L38" i="2" s="1"/>
  <c r="M33" i="2"/>
  <c r="M38" i="2" s="1"/>
  <c r="N33" i="2"/>
  <c r="N38" i="2" s="1"/>
  <c r="F33" i="2"/>
  <c r="F38" i="2" s="1"/>
  <c r="I38" i="2" l="1"/>
  <c r="I43" i="2" s="1"/>
  <c r="G38" i="2"/>
  <c r="G43" i="2" s="1"/>
  <c r="J38" i="2"/>
  <c r="J43" i="2" s="1"/>
  <c r="N43" i="2"/>
  <c r="H38" i="2"/>
  <c r="H43" i="2" s="1"/>
  <c r="F43" i="2"/>
  <c r="L43" i="2"/>
  <c r="M43" i="2"/>
  <c r="K43" i="2"/>
  <c r="F42" i="2"/>
  <c r="G42" i="2"/>
  <c r="H42" i="2"/>
  <c r="I42" i="2"/>
  <c r="J42" i="2"/>
  <c r="K42" i="2"/>
  <c r="L42" i="2"/>
  <c r="M42" i="2"/>
  <c r="N42" i="2"/>
  <c r="G23" i="1"/>
  <c r="G26" i="1"/>
  <c r="G27" i="1"/>
  <c r="G28" i="1"/>
  <c r="G30" i="1"/>
  <c r="G32" i="1"/>
  <c r="G24" i="1"/>
  <c r="E66" i="1"/>
  <c r="E60" i="1"/>
  <c r="E62" i="1" s="1"/>
  <c r="D56" i="1"/>
  <c r="E52" i="1"/>
  <c r="D51" i="1"/>
  <c r="D50" i="1"/>
  <c r="D85" i="1" s="1"/>
  <c r="E49" i="1"/>
  <c r="D46" i="1"/>
  <c r="D30" i="1"/>
  <c r="D28" i="1"/>
  <c r="D27" i="1"/>
  <c r="D26" i="1"/>
  <c r="E25" i="1"/>
  <c r="E29" i="1" s="1"/>
  <c r="D23" i="1"/>
  <c r="K44" i="2" l="1"/>
  <c r="K45" i="2" s="1"/>
  <c r="J44" i="2"/>
  <c r="J45" i="2" s="1"/>
  <c r="N44" i="2"/>
  <c r="N45" i="2" s="1"/>
  <c r="F44" i="2"/>
  <c r="F45" i="2" s="1"/>
  <c r="D60" i="1"/>
  <c r="D62" i="1" s="1"/>
  <c r="D80" i="1"/>
  <c r="G44" i="2"/>
  <c r="G45" i="2" s="1"/>
  <c r="E67" i="1"/>
  <c r="G29" i="1"/>
  <c r="E31" i="1"/>
  <c r="E54" i="1"/>
  <c r="G62" i="1" s="1"/>
  <c r="G25" i="1"/>
  <c r="M44" i="2"/>
  <c r="M45" i="2" s="1"/>
  <c r="L44" i="2"/>
  <c r="L45" i="2" s="1"/>
  <c r="I44" i="2"/>
  <c r="I45" i="2" s="1"/>
  <c r="H44" i="2"/>
  <c r="H45" i="2" s="1"/>
  <c r="D52" i="1"/>
  <c r="F26" i="1"/>
  <c r="F27" i="1"/>
  <c r="F23" i="1"/>
  <c r="F28" i="1"/>
  <c r="D24" i="1"/>
  <c r="F30" i="1"/>
  <c r="G67" i="1" l="1"/>
  <c r="G49" i="1"/>
  <c r="G66" i="1"/>
  <c r="G60" i="1"/>
  <c r="G52" i="1"/>
  <c r="G65" i="1"/>
  <c r="G61" i="1"/>
  <c r="G57" i="1"/>
  <c r="G46" i="1"/>
  <c r="G50" i="1"/>
  <c r="G54" i="1"/>
  <c r="G58" i="1"/>
  <c r="G45" i="1"/>
  <c r="G53" i="1"/>
  <c r="G63" i="1"/>
  <c r="G59" i="1"/>
  <c r="G44" i="1"/>
  <c r="G48" i="1"/>
  <c r="G64" i="1"/>
  <c r="G56" i="1"/>
  <c r="G47" i="1"/>
  <c r="G51" i="1"/>
  <c r="G31" i="1"/>
  <c r="E33" i="1"/>
  <c r="G33" i="1" s="1"/>
  <c r="F24" i="1"/>
  <c r="D25" i="1"/>
  <c r="F25" i="1" l="1"/>
  <c r="D29" i="1"/>
  <c r="F48" i="2" l="1"/>
  <c r="F53" i="2" s="1"/>
  <c r="L9" i="6" s="1"/>
  <c r="F29" i="1"/>
  <c r="D31" i="1"/>
  <c r="G48" i="2" l="1"/>
  <c r="G53" i="2" s="1"/>
  <c r="M9" i="6" s="1"/>
  <c r="F52" i="2"/>
  <c r="L8" i="6" s="1"/>
  <c r="F31" i="1"/>
  <c r="D32" i="1"/>
  <c r="F32" i="1" s="1"/>
  <c r="D33" i="1" l="1"/>
  <c r="G52" i="2"/>
  <c r="M8" i="6" s="1"/>
  <c r="H48" i="2"/>
  <c r="H53" i="2" s="1"/>
  <c r="N9" i="6" s="1"/>
  <c r="D35" i="1" l="1"/>
  <c r="D65" i="1"/>
  <c r="F33" i="1"/>
  <c r="H52" i="2"/>
  <c r="N8" i="6" s="1"/>
  <c r="I48" i="2"/>
  <c r="I53" i="2" s="1"/>
  <c r="O9" i="6" s="1"/>
  <c r="I52" i="2" l="1"/>
  <c r="O8" i="6" s="1"/>
  <c r="J48" i="2"/>
  <c r="J53" i="2" s="1"/>
  <c r="P9" i="6" s="1"/>
  <c r="D66" i="1"/>
  <c r="J52" i="2" l="1"/>
  <c r="P8" i="6" s="1"/>
  <c r="K48" i="2"/>
  <c r="K53" i="2" s="1"/>
  <c r="Q9" i="6" s="1"/>
  <c r="D67" i="1"/>
  <c r="K52" i="2" l="1"/>
  <c r="Q8" i="6" s="1"/>
  <c r="L48" i="2"/>
  <c r="L53" i="2" s="1"/>
  <c r="R9" i="6" s="1"/>
  <c r="D44" i="1"/>
  <c r="L52" i="2" l="1"/>
  <c r="R8" i="6" s="1"/>
  <c r="M48" i="2"/>
  <c r="M53" i="2" s="1"/>
  <c r="S9" i="6" s="1"/>
  <c r="D49" i="1"/>
  <c r="M52" i="2" l="1"/>
  <c r="S8" i="6" s="1"/>
  <c r="N48" i="2"/>
  <c r="N53" i="2" s="1"/>
  <c r="T9" i="6" s="1"/>
  <c r="D54" i="1"/>
  <c r="N52" i="2" l="1"/>
  <c r="T8" i="6" s="1"/>
  <c r="F57" i="1"/>
  <c r="F54" i="1"/>
  <c r="F62" i="1"/>
  <c r="F45" i="1"/>
  <c r="F59" i="1"/>
  <c r="F50" i="1"/>
  <c r="F64" i="1"/>
  <c r="F56" i="1"/>
  <c r="F46" i="1"/>
  <c r="F51" i="1"/>
  <c r="F58" i="1"/>
  <c r="F48" i="1"/>
  <c r="F47" i="1"/>
  <c r="F52" i="1"/>
  <c r="F53" i="1"/>
  <c r="F63" i="1"/>
  <c r="F60" i="1"/>
  <c r="F61" i="1"/>
  <c r="F65" i="1"/>
  <c r="F66" i="1"/>
  <c r="F67" i="1"/>
  <c r="F44" i="1"/>
  <c r="F49" i="1"/>
</calcChain>
</file>

<file path=xl/sharedStrings.xml><?xml version="1.0" encoding="utf-8"?>
<sst xmlns="http://schemas.openxmlformats.org/spreadsheetml/2006/main" count="269" uniqueCount="226">
  <si>
    <t>Inputs for 2009</t>
  </si>
  <si>
    <t>Tax Rate</t>
  </si>
  <si>
    <t>Common Shares Outstanding</t>
  </si>
  <si>
    <t>Selling and G&amp;A Expenses</t>
  </si>
  <si>
    <t>Fixed Expenses</t>
  </si>
  <si>
    <t>Depreciation</t>
  </si>
  <si>
    <t>Interest Expense</t>
  </si>
  <si>
    <t>Dividends Per Share</t>
  </si>
  <si>
    <t>Accounts Receivable</t>
  </si>
  <si>
    <t>Inventory</t>
  </si>
  <si>
    <t xml:space="preserve">Accounts Payable </t>
  </si>
  <si>
    <r>
      <t xml:space="preserve">Note: 2009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</si>
  <si>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2008.</t>
  </si>
  <si>
    <t>Income Statements</t>
  </si>
  <si>
    <t>2008-2009</t>
  </si>
  <si>
    <t>(Thousands of Dollars)</t>
  </si>
  <si>
    <t>2009</t>
  </si>
  <si>
    <t>2008</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</si>
  <si>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</si>
  <si>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</si>
  <si>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</si>
  <si>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</si>
  <si>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</si>
  <si>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</si>
  <si>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</si>
  <si>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</si>
  <si>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</si>
  <si>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</si>
  <si>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</si>
  <si>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</si>
  <si>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</si>
  <si>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</si>
  <si>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</si>
  <si>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</si>
  <si>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</si>
  <si>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</si>
  <si>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</si>
  <si>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</si>
  <si>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</si>
  <si>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</si>
  <si>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</si>
  <si>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</si>
  <si>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</si>
  <si>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</si>
  <si>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</si>
  <si>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</si>
  <si>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</si>
  <si>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</si>
  <si>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</si>
  <si>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</si>
  <si>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</si>
  <si>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</si>
  <si>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</si>
  <si>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</si>
  <si>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</si>
  <si>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</si>
  <si>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</si>
  <si>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</si>
  <si>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</si>
  <si>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</si>
  <si>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</si>
  <si>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</si>
  <si>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</si>
  <si>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</si>
  <si>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</si>
  <si>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</si>
  <si>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</si>
  <si>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</si>
  <si>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</si>
  <si>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</si>
  <si>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</si>
  <si>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</si>
  <si>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</si>
  <si>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</si>
  <si>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 xml:space="preserve">appropriately use the 2009 inputs. All computations should reflect any changes </t>
  </si>
  <si>
    <t>Create the common size income statements and balance sheets for 2008 and 2009</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</si>
  <si>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</si>
  <si>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</si>
  <si>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</si>
  <si>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</si>
  <si>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</si>
  <si>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</si>
  <si>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</si>
  <si>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</si>
  <si>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</si>
  <si>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</si>
  <si>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</si>
  <si>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</si>
  <si>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</si>
  <si>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</si>
  <si>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</si>
  <si>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</si>
  <si>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</si>
  <si>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</si>
  <si>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</si>
  <si>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</si>
  <si>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</si>
  <si>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</si>
  <si>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Cumulative Adjustment</t>
  </si>
  <si>
    <t>Short-Term Loans Outstanding</t>
  </si>
  <si>
    <t>Marketable Securities</t>
  </si>
  <si>
    <t>INPUTS</t>
  </si>
  <si>
    <t>Desired End-Of-Month cash balance</t>
  </si>
  <si>
    <t>CASH BUDGET</t>
  </si>
  <si>
    <t>Percentage of Sales collected in the month of the sale</t>
  </si>
  <si>
    <t>Percentage of Sales collected in the month following the sale</t>
  </si>
  <si>
    <t>Percentage of Sales collected in the second month following the sale</t>
  </si>
  <si>
    <t>Estimated Collection Rates for Sales</t>
  </si>
  <si>
    <t>Lease Payments</t>
  </si>
  <si>
    <t>Tax Payments</t>
  </si>
  <si>
    <t>Change in Notes Payable</t>
  </si>
  <si>
    <t xml:space="preserve">in the inputs. Use CASH on the balance sheet (cell D44) as the plug figure that will </t>
  </si>
  <si>
    <t>make the balance sheet balance if any inputs are changed.</t>
  </si>
  <si>
    <t>Collections on Sales</t>
  </si>
  <si>
    <t>Cash Operating Expenses</t>
  </si>
  <si>
    <t>Expected Sales</t>
  </si>
  <si>
    <t>Collections on sales in the month of the sale</t>
  </si>
  <si>
    <t>Collections on sales in the month following the sale</t>
  </si>
  <si>
    <t>Collections on sales in the second month following the sale</t>
  </si>
  <si>
    <t>Cash Operating Expenses as a Percentage of Current Month Sales</t>
  </si>
  <si>
    <t>Capital Outlay</t>
  </si>
  <si>
    <t>Capital Outlay for New Equipment</t>
  </si>
  <si>
    <t>Month of the Capital Outlay</t>
  </si>
  <si>
    <t>Total Cash Outflows</t>
  </si>
  <si>
    <t>June</t>
  </si>
  <si>
    <t>July</t>
  </si>
  <si>
    <t>August</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</si>
  <si>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</si>
  <si>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</si>
  <si>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</si>
  <si>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</si>
  <si>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</si>
  <si>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 xml:space="preserve">THE PENALTY FOR ACADEMIC DISHONESTY IN THIS COURSE IS AN </t>
  </si>
  <si>
    <t xml:space="preserve">"F" GRADE FOR THE COURSE AND POSSIBLE EXPULSION FROM THE </t>
  </si>
  <si>
    <t>UNIVERSITY OF MISSISSIPPI.</t>
  </si>
  <si>
    <t>Points are shown on each tab. Partial credit will be given where possible.</t>
  </si>
  <si>
    <t>Follow the instructions on each tabbed page.</t>
  </si>
  <si>
    <t>When you have completed this exam spreadsheet:</t>
  </si>
  <si>
    <t>Save it one last time to the desktop of your computer.</t>
  </si>
  <si>
    <t>Check Figure</t>
  </si>
  <si>
    <t>Input Cell</t>
  </si>
  <si>
    <t>Complete the 2008 and 2009 Income Statements and Balance Sheets using</t>
  </si>
  <si>
    <t>See the IF function in Cell J13</t>
  </si>
  <si>
    <t>Use Data Validation to create the error message popup</t>
  </si>
  <si>
    <t>that appears when you change the Green cell to any number</t>
  </si>
  <si>
    <t>less than 40.</t>
  </si>
  <si>
    <t>Data:</t>
  </si>
  <si>
    <t>Short Term Loans</t>
  </si>
  <si>
    <t>APR</t>
  </si>
  <si>
    <t>MAY</t>
  </si>
  <si>
    <t>JUN</t>
  </si>
  <si>
    <t>JUL</t>
  </si>
  <si>
    <t>AUG</t>
  </si>
  <si>
    <t>SEP</t>
  </si>
  <si>
    <t>OCT</t>
  </si>
  <si>
    <t>NOV</t>
  </si>
  <si>
    <t>DEC</t>
  </si>
  <si>
    <t>Collect0</t>
  </si>
  <si>
    <t>Collect2</t>
  </si>
  <si>
    <t>$F$43</t>
  </si>
  <si>
    <t>$G$43</t>
  </si>
  <si>
    <t>$H$43</t>
  </si>
  <si>
    <t>$I$43</t>
  </si>
  <si>
    <t>$J$43</t>
  </si>
  <si>
    <t>$K$43</t>
  </si>
  <si>
    <t>$L$43</t>
  </si>
  <si>
    <t>$M$43</t>
  </si>
  <si>
    <t>$N$43</t>
  </si>
  <si>
    <t>Good</t>
  </si>
  <si>
    <t>Created by Del on 6/15/2011
Modified by Del on 6/15/2011</t>
  </si>
  <si>
    <t>Normal</t>
  </si>
  <si>
    <t>Created by Del on 6/15/2011</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</si>
  <si>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</si>
  <si>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</si>
  <si>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</si>
  <si>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</si>
  <si>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</si>
  <si>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</si>
  <si>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</si>
  <si>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</si>
  <si>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Collect1</t>
  </si>
  <si>
    <t>Type the letter
of your answer in
the highlighed cell</t>
  </si>
  <si>
    <t>Multiple Choice
-2 Points per incorrect answer</t>
  </si>
  <si>
    <t>C</t>
  </si>
  <si>
    <t>B</t>
  </si>
  <si>
    <r>
      <t>e.</t>
    </r>
    <r>
      <rPr>
        <sz val="7"/>
        <color theme="1"/>
        <rFont val="Times New Roman"/>
        <family val="1"/>
      </rPr>
      <t xml:space="preserve">       </t>
    </r>
    <r>
      <rPr>
        <sz val="11"/>
        <color theme="1"/>
        <rFont val="Calibri"/>
        <family val="2"/>
        <scheme val="minor"/>
      </rPr>
      <t>More than one of the above</t>
    </r>
  </si>
  <si>
    <t>D</t>
  </si>
  <si>
    <r>
      <t>a.</t>
    </r>
    <r>
      <rPr>
        <sz val="7"/>
        <color theme="1"/>
        <rFont val="Times New Roman"/>
        <family val="1"/>
      </rPr>
      <t xml:space="preserve">       </t>
    </r>
    <r>
      <rPr>
        <sz val="11"/>
        <color theme="1"/>
        <rFont val="Calibri"/>
        <family val="2"/>
        <scheme val="minor"/>
      </rPr>
      <t>Gross profit margin</t>
    </r>
  </si>
  <si>
    <r>
      <t>b.</t>
    </r>
    <r>
      <rPr>
        <sz val="7"/>
        <color theme="1"/>
        <rFont val="Times New Roman"/>
        <family val="1"/>
      </rPr>
      <t xml:space="preserve">      </t>
    </r>
    <r>
      <rPr>
        <sz val="11"/>
        <color theme="1"/>
        <rFont val="Calibri"/>
        <family val="2"/>
        <scheme val="minor"/>
      </rPr>
      <t>Net profit margin</t>
    </r>
  </si>
  <si>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</si>
  <si>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</si>
  <si>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True/False
-2 Points per incorrect answer</t>
  </si>
  <si>
    <t xml:space="preserve">  7. The “true” profit for a company in a year would be the increase in </t>
  </si>
  <si>
    <t xml:space="preserve">      its total value during the year.</t>
  </si>
  <si>
    <t xml:space="preserve">  8. The income statement is an accurate representation of the increase in</t>
  </si>
  <si>
    <t xml:space="preserve">       the total value of a company during a given period.</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</si>
  <si>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</si>
  <si>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</si>
  <si>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</si>
  <si>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</si>
  <si>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</si>
  <si>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</si>
  <si>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r>
      <t>1.</t>
    </r>
    <r>
      <rPr>
        <sz val="7"/>
        <color theme="1"/>
        <rFont val="Times New Roman"/>
        <family val="1"/>
      </rPr>
      <t xml:space="preserve">       </t>
    </r>
    <r>
      <rPr>
        <sz val="11"/>
        <color theme="1"/>
        <rFont val="Calibri"/>
        <family val="2"/>
        <scheme val="minor"/>
      </rPr>
      <t>Which of the following is included in the assets of a company in a standard balance sheet?</t>
    </r>
  </si>
  <si>
    <r>
      <t>a.</t>
    </r>
    <r>
      <rPr>
        <sz val="7"/>
        <color theme="1"/>
        <rFont val="Times New Roman"/>
        <family val="1"/>
      </rPr>
      <t xml:space="preserve">       </t>
    </r>
    <r>
      <rPr>
        <sz val="11"/>
        <color theme="1"/>
        <rFont val="Calibri"/>
        <family val="2"/>
        <scheme val="minor"/>
      </rPr>
      <t>The value of a firm's reputation.</t>
    </r>
  </si>
  <si>
    <r>
      <t>b.</t>
    </r>
    <r>
      <rPr>
        <sz val="7"/>
        <color theme="1"/>
        <rFont val="Times New Roman"/>
        <family val="1"/>
      </rPr>
      <t xml:space="preserve">      </t>
    </r>
    <r>
      <rPr>
        <sz val="11"/>
        <color theme="1"/>
        <rFont val="Calibri"/>
        <family val="2"/>
        <scheme val="minor"/>
      </rPr>
      <t>The value the firm's employees, in terms of their expertise, experience, and training.</t>
    </r>
  </si>
  <si>
    <r>
      <t>c.</t>
    </r>
    <r>
      <rPr>
        <sz val="7"/>
        <color theme="1"/>
        <rFont val="Times New Roman"/>
        <family val="1"/>
      </rPr>
      <t xml:space="preserve">       </t>
    </r>
    <r>
      <rPr>
        <sz val="11"/>
        <color theme="1"/>
        <rFont val="Calibri"/>
        <family val="2"/>
        <scheme val="minor"/>
      </rPr>
      <t>The book value of the firm's capital assets.</t>
    </r>
  </si>
  <si>
    <r>
      <t>d.</t>
    </r>
    <r>
      <rPr>
        <sz val="7"/>
        <color theme="1"/>
        <rFont val="Times New Roman"/>
        <family val="1"/>
      </rPr>
      <t xml:space="preserve">      </t>
    </r>
    <r>
      <rPr>
        <sz val="11"/>
        <color theme="1"/>
        <rFont val="Calibri"/>
        <family val="2"/>
        <scheme val="minor"/>
      </rPr>
      <t>More than one of the above.</t>
    </r>
  </si>
  <si>
    <t>e.    None than one of the above</t>
  </si>
  <si>
    <r>
      <t>2.</t>
    </r>
    <r>
      <rPr>
        <sz val="7"/>
        <color theme="1"/>
        <rFont val="Times New Roman"/>
        <family val="1"/>
      </rPr>
      <t xml:space="preserve">       </t>
    </r>
    <r>
      <rPr>
        <sz val="11"/>
        <color theme="1"/>
        <rFont val="Calibri"/>
        <family val="2"/>
        <scheme val="minor"/>
      </rPr>
      <t>The income statement:</t>
    </r>
  </si>
  <si>
    <r>
      <t>a.</t>
    </r>
    <r>
      <rPr>
        <sz val="7"/>
        <color theme="1"/>
        <rFont val="Times New Roman"/>
        <family val="1"/>
      </rPr>
      <t xml:space="preserve">       </t>
    </r>
    <r>
      <rPr>
        <sz val="11"/>
        <color theme="1"/>
        <rFont val="Calibri"/>
        <family val="2"/>
        <scheme val="minor"/>
      </rPr>
      <t>Is a financial statement that shows the firm's financial position at a</t>
    </r>
  </si>
  <si>
    <t>particular point in time.</t>
  </si>
  <si>
    <r>
      <t>b.</t>
    </r>
    <r>
      <rPr>
        <sz val="7"/>
        <color theme="1"/>
        <rFont val="Times New Roman"/>
        <family val="1"/>
      </rPr>
      <t xml:space="preserve">      </t>
    </r>
    <r>
      <rPr>
        <sz val="11"/>
        <color theme="1"/>
        <rFont val="Calibri"/>
        <family val="2"/>
        <scheme val="minor"/>
      </rPr>
      <t>Is a financial statement that summarizes a firm's revenue and expenses over a period of time.</t>
    </r>
  </si>
  <si>
    <r>
      <t>c.</t>
    </r>
    <r>
      <rPr>
        <sz val="7"/>
        <color theme="1"/>
        <rFont val="Times New Roman"/>
        <family val="1"/>
      </rPr>
      <t xml:space="preserve">      </t>
    </r>
    <r>
      <rPr>
        <sz val="11"/>
        <color theme="1"/>
        <rFont val="Calibri"/>
        <family val="2"/>
        <scheme val="minor"/>
      </rPr>
      <t xml:space="preserve">Is a financial statement that summarizes a firm's revenue and expenses at a </t>
    </r>
  </si>
  <si>
    <r>
      <t>d.</t>
    </r>
    <r>
      <rPr>
        <sz val="7"/>
        <color theme="1"/>
        <rFont val="Times New Roman"/>
        <family val="1"/>
      </rPr>
      <t xml:space="preserve">      </t>
    </r>
    <r>
      <rPr>
        <sz val="11"/>
        <color theme="1"/>
        <rFont val="Calibri"/>
        <family val="2"/>
        <scheme val="minor"/>
      </rPr>
      <t>Shows the change in a firm's value over a period of time.</t>
    </r>
  </si>
  <si>
    <r>
      <t>d.</t>
    </r>
    <r>
      <rPr>
        <sz val="7"/>
        <color theme="1"/>
        <rFont val="Times New Roman"/>
        <family val="1"/>
      </rPr>
      <t xml:space="preserve">       </t>
    </r>
    <r>
      <rPr>
        <sz val="11"/>
        <color theme="1"/>
        <rFont val="Calibri"/>
        <family val="2"/>
        <scheme val="minor"/>
      </rPr>
      <t>Debt to assets ratio</t>
    </r>
  </si>
  <si>
    <r>
      <t>3.</t>
    </r>
    <r>
      <rPr>
        <sz val="7"/>
        <color theme="1"/>
        <rFont val="Times New Roman"/>
        <family val="1"/>
      </rPr>
      <t xml:space="preserve">       </t>
    </r>
    <r>
      <rPr>
        <sz val="11"/>
        <color theme="1"/>
        <rFont val="Calibri"/>
        <family val="2"/>
        <scheme val="minor"/>
      </rPr>
      <t>Which of the following cannot directly be found in the common size statements of a company?</t>
    </r>
  </si>
  <si>
    <r>
      <t>c.</t>
    </r>
    <r>
      <rPr>
        <sz val="7"/>
        <color theme="1"/>
        <rFont val="Times New Roman"/>
        <family val="1"/>
      </rPr>
      <t xml:space="preserve">       </t>
    </r>
    <r>
      <rPr>
        <sz val="11"/>
        <color theme="1"/>
        <rFont val="Calibri"/>
        <family val="2"/>
        <scheme val="minor"/>
      </rPr>
      <t>Current market value of the firm's equity.</t>
    </r>
  </si>
  <si>
    <t xml:space="preserve">  4. VisiCalc was the first spreadsheet program to hit the market. </t>
  </si>
  <si>
    <t xml:space="preserve">  5. A financial statement with each item expressed as a percentage of sales </t>
  </si>
  <si>
    <t xml:space="preserve">       is called a common-sized balance sheet.</t>
  </si>
  <si>
    <t xml:space="preserve">  6. Depreciation for a period is represented as a use of cash (a cash outflow) </t>
  </si>
  <si>
    <t xml:space="preserve">      on the statement of cash flows.</t>
  </si>
  <si>
    <t xml:space="preserve">  9. Net Income on the income statement is the same as cash flow to shareholders.</t>
  </si>
  <si>
    <t xml:space="preserve">          for future investments.</t>
  </si>
  <si>
    <t xml:space="preserve"> 10. The retained earnings account on the balance sheet shows the company's cash reserve</t>
  </si>
  <si>
    <t>count 20 points toward the total of 100 points for this exam. Follow the instructions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</si>
</sst>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u val="singleAccounting"/>
      <sz val="12"/>
      <color theme="1"/>
      <name val="Calibri"/>
      <family val="2"/>
      <scheme val="minor"/>
    </font>
    <font>
      <b/>
      <sz val="14"/>
      <color rgb="FFFF0000"/>
      <name val="Calibri"/>
      <family val="2"/>
      <scheme val="minor"/>
    </font>
    <font>
      <b/>
      <sz val="12"/>
      <color rgb="FFFF0000"/>
      <name val="Calibri"/>
      <family val="2"/>
      <scheme val="minor"/>
    </font>
    <font>
      <sz val="10"/>
      <color indexed="9"/>
      <name val="Calibri"/>
      <family val="2"/>
      <scheme val="minor"/>
    </font>
    <font>
      <sz val="8"/>
      <color theme="1"/>
      <name val="Calibri"/>
      <family val="2"/>
      <scheme val="minor"/>
    </font>
    <font>
      <sz val="7"/>
      <color theme="1"/>
      <name val="Times New Roman"/>
      <family val="1"/>
    </font>
    <font>
      <b/>
      <sz val="12"/>
      <color indexed="9"/>
      <name val="Calibri"/>
      <family val="2"/>
      <scheme val="minor"/>
    </font>
    <font>
      <b/>
      <sz val="11"/>
      <color indexed="8"/>
      <name val="Calibri"/>
      <family val="2"/>
      <scheme val="minor"/>
    </font>
    <font>
      <b/>
      <sz val="11"/>
      <color indexed="1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theme="1"/>
        <bgColor indexed="64"/>
      </patternFill>
    </fill>
  </fills>
  <borders count="19">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53">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3" fontId="7" fillId="0" borderId="0" xfId="0" quotePrefix="1" applyNumberFormat="1"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7" fillId="0" borderId="0" xfId="0" quotePrefix="1" applyNumberFormat="1" applyFont="1" applyAlignment="1">
      <alignment horizontal="center"/>
    </xf>
    <xf numFmtId="43" fontId="10" fillId="0" borderId="0" xfId="0" applyNumberFormat="1" applyFont="1"/>
    <xf numFmtId="43" fontId="0" fillId="2" borderId="4" xfId="0" applyNumberForma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41" fontId="2" fillId="0" borderId="0" xfId="0" applyNumberFormat="1" applyFont="1"/>
    <xf numFmtId="41" fontId="11" fillId="0" borderId="0" xfId="0" applyNumberFormat="1" applyFont="1" applyAlignment="1">
      <alignment horizontal="center"/>
    </xf>
    <xf numFmtId="41" fontId="3" fillId="0" borderId="0" xfId="0" applyNumberFormat="1" applyFont="1"/>
    <xf numFmtId="44" fontId="0" fillId="0" borderId="3" xfId="2" applyFont="1" applyBorder="1"/>
    <xf numFmtId="41" fontId="3" fillId="0" borderId="0" xfId="0" applyNumberFormat="1" applyFont="1"/>
    <xf numFmtId="9" fontId="0" fillId="0" borderId="0" xfId="0" applyNumberFormat="1"/>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9" fontId="2" fillId="2" borderId="16" xfId="0" applyNumberFormat="1" applyFont="1" applyFill="1" applyBorder="1" applyAlignment="1">
      <alignment horizontal="center"/>
    </xf>
    <xf numFmtId="9" fontId="2" fillId="2" borderId="15" xfId="0" applyNumberFormat="1" applyFont="1" applyFill="1" applyBorder="1" applyAlignment="1">
      <alignment horizontal="center"/>
    </xf>
    <xf numFmtId="9" fontId="2" fillId="2" borderId="14" xfId="0" applyNumberFormat="1" applyFont="1" applyFill="1" applyBorder="1" applyAlignment="1">
      <alignment horizontal="center"/>
    </xf>
    <xf numFmtId="0" fontId="0" fillId="0" borderId="0" xfId="0"/>
    <xf numFmtId="0" fontId="0" fillId="0" borderId="0" xfId="0" applyNumberFormat="1"/>
    <xf numFmtId="43" fontId="0" fillId="3" borderId="8" xfId="0"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0" fontId="0" fillId="3" borderId="1" xfId="0" applyNumberFormat="1" applyFill="1" applyBorder="1"/>
    <xf numFmtId="41" fontId="0" fillId="0" borderId="0" xfId="0" applyNumberFormat="1"/>
    <xf numFmtId="43" fontId="0" fillId="3" borderId="10" xfId="0" applyNumberFormat="1" applyFill="1" applyBorder="1"/>
    <xf numFmtId="43" fontId="0" fillId="3" borderId="1" xfId="0" applyNumberFormat="1" applyFill="1" applyBorder="1"/>
    <xf numFmtId="43" fontId="0" fillId="3" borderId="11" xfId="0" applyNumberFormat="1" applyFill="1" applyBorder="1"/>
    <xf numFmtId="0" fontId="0" fillId="0" borderId="0" xfId="0"/>
    <xf numFmtId="41" fontId="0" fillId="0" borderId="0" xfId="0" applyNumberFormat="1"/>
    <xf numFmtId="41" fontId="3" fillId="0" borderId="0" xfId="0" applyNumberFormat="1" applyFont="1"/>
    <xf numFmtId="41" fontId="2" fillId="0" borderId="0" xfId="0" applyNumberFormat="1" applyFont="1"/>
    <xf numFmtId="0" fontId="12" fillId="0" borderId="0" xfId="0" applyFont="1"/>
    <xf numFmtId="41" fontId="13" fillId="0" borderId="0" xfId="0" applyNumberFormat="1" applyFont="1"/>
    <xf numFmtId="41" fontId="10" fillId="0" borderId="0" xfId="0" applyNumberFormat="1" applyFont="1" applyAlignment="1">
      <alignment horizontal="center"/>
    </xf>
    <xf numFmtId="0" fontId="3" fillId="0" borderId="0" xfId="0" applyFont="1"/>
    <xf numFmtId="0" fontId="3" fillId="0" borderId="0" xfId="0" applyFont="1" applyAlignment="1">
      <alignment horizontal="center"/>
    </xf>
    <xf numFmtId="0" fontId="0" fillId="0" borderId="1" xfId="0" applyBorder="1" applyAlignment="1">
      <alignment horizontal="center"/>
    </xf>
    <xf numFmtId="0" fontId="0" fillId="8" borderId="1" xfId="0" applyFill="1" applyBorder="1" applyAlignment="1">
      <alignment horizontal="center"/>
    </xf>
    <xf numFmtId="0" fontId="0" fillId="8" borderId="0" xfId="0" applyFill="1" applyAlignment="1">
      <alignment horizontal="center"/>
    </xf>
    <xf numFmtId="0" fontId="0" fillId="0" borderId="0" xfId="0" applyAlignment="1">
      <alignment horizontal="center"/>
    </xf>
    <xf numFmtId="0" fontId="0" fillId="0" borderId="0" xfId="0"/>
    <xf numFmtId="0" fontId="0" fillId="0" borderId="1" xfId="0" applyBorder="1"/>
    <xf numFmtId="0" fontId="0" fillId="0" borderId="0" xfId="0" applyAlignment="1">
      <alignment horizontal="left" vertical="center" indent="9"/>
    </xf>
    <xf numFmtId="0" fontId="0" fillId="0" borderId="0" xfId="0" applyAlignment="1">
      <alignment horizontal="left" vertical="center" indent="4"/>
    </xf>
    <xf numFmtId="0" fontId="3" fillId="0" borderId="0" xfId="0" applyFont="1" applyAlignment="1">
      <alignment horizontal="center" textRotation="90" wrapText="1"/>
    </xf>
    <xf numFmtId="0" fontId="0" fillId="2" borderId="3" xfId="0" applyFill="1" applyBorder="1"/>
    <xf numFmtId="0" fontId="0" fillId="0" borderId="0" xfId="0" applyAlignment="1">
      <alignment horizontal="left" vertical="center"/>
    </xf>
    <xf numFmtId="0" fontId="4" fillId="0" borderId="0" xfId="0" applyFont="1" applyAlignment="1">
      <alignment horizontal="center" wrapText="1"/>
    </xf>
    <xf numFmtId="0" fontId="0" fillId="8" borderId="0" xfId="0" applyFill="1"/>
    <xf numFmtId="0" fontId="0" fillId="8" borderId="1" xfId="0" applyFill="1" applyBorder="1"/>
    <xf numFmtId="0" fontId="0" fillId="0" borderId="0" xfId="0"/>
    <xf numFmtId="0" fontId="12" fillId="0" borderId="0" xfId="0" applyFont="1"/>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1" fontId="0" fillId="0" borderId="0" xfId="0" applyNumberFormat="1" applyAlignment="1">
      <alignment horizontal="left" indent="1"/>
    </xf>
    <xf numFmtId="41" fontId="0" fillId="0" borderId="0" xfId="0" applyNumberFormat="1" applyBorder="1" applyAlignment="1">
      <alignment horizontal="left" indent="1"/>
    </xf>
    <xf numFmtId="41" fontId="3" fillId="0" borderId="0" xfId="0" applyNumberFormat="1" applyFont="1"/>
    <xf numFmtId="165" fontId="0" fillId="2" borderId="12" xfId="1" applyNumberFormat="1" applyFont="1" applyFill="1" applyBorder="1" applyAlignment="1">
      <alignment horizontal="center"/>
    </xf>
    <xf numFmtId="165" fontId="0" fillId="2" borderId="13" xfId="1" applyNumberFormat="1" applyFont="1" applyFill="1" applyBorder="1" applyAlignment="1">
      <alignment horizontal="center"/>
    </xf>
    <xf numFmtId="165" fontId="0" fillId="4" borderId="12" xfId="1" applyNumberFormat="1" applyFont="1" applyFill="1" applyBorder="1" applyAlignment="1">
      <alignment horizontal="center"/>
    </xf>
    <xf numFmtId="165" fontId="0" fillId="4" borderId="13" xfId="1" applyNumberFormat="1" applyFont="1" applyFill="1" applyBorder="1" applyAlignment="1">
      <alignment horizontal="center"/>
    </xf>
    <xf numFmtId="0" fontId="0" fillId="0" borderId="0" xfId="0"/>
    <xf numFmtId="166" fontId="2" fillId="0" borderId="0" xfId="2" applyNumberFormat="1" applyFont="1"/>
    <xf numFmtId="43" fontId="0" fillId="2" borderId="4" xfId="0" applyNumberFormat="1" applyFill="1" applyBorder="1"/>
    <xf numFmtId="0" fontId="0" fillId="0" borderId="0" xfId="0" applyAlignment="1">
      <alignment horizontal="left" vertical="center" indent="9"/>
    </xf>
    <xf numFmtId="0" fontId="0" fillId="2" borderId="3" xfId="0" applyFill="1" applyBorder="1"/>
    <xf numFmtId="164" fontId="2" fillId="0" borderId="0" xfId="3" applyNumberFormat="1" applyFont="1"/>
    <xf numFmtId="165" fontId="2" fillId="0" borderId="0" xfId="1" applyNumberFormat="1" applyFont="1"/>
    <xf numFmtId="44" fontId="2" fillId="0" borderId="0" xfId="2" applyNumberFormat="1" applyFont="1"/>
    <xf numFmtId="166" fontId="2" fillId="0" borderId="1" xfId="2" applyNumberFormat="1" applyFont="1" applyBorder="1"/>
    <xf numFmtId="166" fontId="2" fillId="0" borderId="0" xfId="2" applyNumberFormat="1" applyFont="1"/>
    <xf numFmtId="0" fontId="0" fillId="0" borderId="0" xfId="0"/>
    <xf numFmtId="166" fontId="1" fillId="0" borderId="0" xfId="2" applyNumberFormat="1" applyFont="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8" xfId="0" applyFill="1" applyBorder="1" applyAlignment="1"/>
    <xf numFmtId="0" fontId="14" fillId="5" borderId="6" xfId="0" applyFont="1" applyFill="1" applyBorder="1" applyAlignment="1">
      <alignment horizontal="right"/>
    </xf>
    <xf numFmtId="0" fontId="14" fillId="5" borderId="17" xfId="0" applyFont="1" applyFill="1" applyBorder="1" applyAlignment="1">
      <alignment horizontal="right"/>
    </xf>
    <xf numFmtId="9" fontId="0" fillId="7" borderId="0" xfId="0" applyNumberFormat="1" applyFill="1" applyBorder="1" applyAlignment="1"/>
    <xf numFmtId="0" fontId="15" fillId="0" borderId="0" xfId="0" applyFont="1" applyFill="1" applyBorder="1" applyAlignment="1">
      <alignment vertical="top" wrapText="1"/>
    </xf>
    <xf numFmtId="0" fontId="17" fillId="5" borderId="17" xfId="0" applyFont="1" applyFill="1" applyBorder="1" applyAlignment="1">
      <alignment horizontal="left"/>
    </xf>
    <xf numFmtId="0" fontId="17" fillId="5" borderId="6" xfId="0" applyFont="1" applyFill="1" applyBorder="1" applyAlignment="1">
      <alignment horizontal="left"/>
    </xf>
    <xf numFmtId="0" fontId="18" fillId="6" borderId="0" xfId="0" applyFont="1" applyFill="1" applyBorder="1" applyAlignment="1">
      <alignment horizontal="left"/>
    </xf>
    <xf numFmtId="0" fontId="19" fillId="6" borderId="18" xfId="0" applyFont="1" applyFill="1" applyBorder="1" applyAlignment="1">
      <alignment horizontal="left"/>
    </xf>
    <xf numFmtId="0" fontId="18" fillId="6" borderId="1" xfId="0" applyFont="1" applyFill="1" applyBorder="1" applyAlignment="1">
      <alignment horizontal="left"/>
    </xf>
    <xf numFmtId="44" fontId="0" fillId="2" borderId="0" xfId="0" applyNumberFormat="1" applyFill="1"/>
    <xf numFmtId="43" fontId="8" fillId="2" borderId="0" xfId="0" applyNumberFormat="1" applyFont="1" applyFill="1"/>
    <xf numFmtId="43" fontId="0" fillId="2" borderId="0" xfId="0" applyNumberFormat="1" applyFill="1"/>
    <xf numFmtId="44" fontId="0" fillId="2" borderId="0" xfId="2" applyFont="1" applyFill="1"/>
    <xf numFmtId="0" fontId="0" fillId="2" borderId="3" xfId="0" applyFill="1" applyBorder="1" applyAlignment="1">
      <alignment horizontal="center"/>
    </xf>
    <xf numFmtId="0" fontId="0" fillId="0" borderId="0" xfId="0" applyAlignment="1">
      <alignment horizontal="left" vertical="center" indent="12"/>
    </xf>
  </cellXfs>
  <cellStyles count="4">
    <cellStyle name="Comma" xfId="1" builtinId="3"/>
    <cellStyle name="Currency" xfId="2" builtinId="4"/>
    <cellStyle name="Normal" xfId="0" builtinId="0"/>
    <cellStyle name="Percent" xfId="3" builtinId="5"/>
  </cellStyles>
  <dxfs count="2">
    <dxf>
      <font>
        <condense val="0"/>
        <extend val="0"/>
        <color rgb="FF9C0006"/>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endParaRPr lang="en-US"/>
          </a:p>
        </c:rich>
      </c:tx>
      <c:layout/>
      <c:overlay val="0"/>
    </c:title>
    <c:autoTitleDeleted val="0"/>
    <c:plotArea>
      <c:layout>
        <c:manualLayout>
          <c:layoutTarget val="inner"/>
          <c:xMode val="edge"/>
          <c:yMode val="edge"/>
          <c:x val="0.13233989588269512"/>
          <c:y val="0.22221272770927089"/>
          <c:w val="0.79061356814439177"/>
          <c:h val="0.66774682484470516"/>
        </c:manualLayout>
      </c:layout>
      <c:barChart>
        <c:barDir val="col"/>
        <c:grouping val="clustered"/>
        <c:varyColors val="0"/>
        <c:ser>
          <c:idx val="0"/>
          <c:order val="0"/>
          <c:tx>
            <c:strRef>
              <c:f>'Prob 3 - 10 Pts'!$K$8</c:f>
              <c:strCache>
                <c:ptCount val="1"/>
                <c:pt idx="0">
                  <c:v>Short Term Loans</c:v>
                </c:pt>
              </c:strCache>
            </c:strRef>
          </c:tx>
          <c:spPr>
            <a:ln>
              <a:solidFill>
                <a:schemeClr val="tx1"/>
              </a:solidFill>
            </a:ln>
          </c:spPr>
          <c:invertIfNegative val="0"/>
          <c:cat>
            <c:strRef>
              <c:f>'Prob 3 - 10 Pts'!$L$7:$T$7</c:f>
              <c:strCache>
                <c:ptCount val="9"/>
                <c:pt idx="0">
                  <c:v>APR</c:v>
                </c:pt>
                <c:pt idx="1">
                  <c:v>MAY</c:v>
                </c:pt>
                <c:pt idx="2">
                  <c:v>JUN</c:v>
                </c:pt>
                <c:pt idx="3">
                  <c:v>JUL</c:v>
                </c:pt>
                <c:pt idx="4">
                  <c:v>AUG</c:v>
                </c:pt>
                <c:pt idx="5">
                  <c:v>SEP</c:v>
                </c:pt>
                <c:pt idx="6">
                  <c:v>OCT</c:v>
                </c:pt>
                <c:pt idx="7">
                  <c:v>NOV</c:v>
                </c:pt>
                <c:pt idx="8">
                  <c:v>DEC</c:v>
                </c:pt>
              </c:strCache>
            </c:strRef>
          </c:cat>
          <c:val>
            <c:numRef>
              <c:f>'Prob 3 - 10 Pts'!$L$8:$T$8</c:f>
              <c:numCache>
                <c:formatCode>_(* #,##0_);_(* \(#,##0\);_(* "-"_);_(@_)</c:formatCode>
                <c:ptCount val="9"/>
                <c:pt idx="0">
                  <c:v>-3052.5</c:v>
                </c:pt>
                <c:pt idx="1">
                  <c:v>0</c:v>
                </c:pt>
                <c:pt idx="2">
                  <c:v>0</c:v>
                </c:pt>
                <c:pt idx="3">
                  <c:v>-25670.5</c:v>
                </c:pt>
                <c:pt idx="4">
                  <c:v>-21005.5</c:v>
                </c:pt>
                <c:pt idx="5">
                  <c:v>-14562.5</c:v>
                </c:pt>
                <c:pt idx="6">
                  <c:v>-9817.5</c:v>
                </c:pt>
                <c:pt idx="7">
                  <c:v>-5517.5</c:v>
                </c:pt>
                <c:pt idx="8">
                  <c:v>-1882.5</c:v>
                </c:pt>
              </c:numCache>
            </c:numRef>
          </c:val>
        </c:ser>
        <c:ser>
          <c:idx val="1"/>
          <c:order val="1"/>
          <c:tx>
            <c:strRef>
              <c:f>'Prob 3 - 10 Pts'!$K$9</c:f>
              <c:strCache>
                <c:ptCount val="1"/>
                <c:pt idx="0">
                  <c:v>Marketable Securities</c:v>
                </c:pt>
              </c:strCache>
            </c:strRef>
          </c:tx>
          <c:spPr>
            <a:ln>
              <a:solidFill>
                <a:schemeClr val="tx1"/>
              </a:solidFill>
            </a:ln>
          </c:spPr>
          <c:invertIfNegative val="0"/>
          <c:cat>
            <c:strRef>
              <c:f>'Prob 3 - 10 Pts'!$L$7:$T$7</c:f>
              <c:strCache>
                <c:ptCount val="9"/>
                <c:pt idx="0">
                  <c:v>APR</c:v>
                </c:pt>
                <c:pt idx="1">
                  <c:v>MAY</c:v>
                </c:pt>
                <c:pt idx="2">
                  <c:v>JUN</c:v>
                </c:pt>
                <c:pt idx="3">
                  <c:v>JUL</c:v>
                </c:pt>
                <c:pt idx="4">
                  <c:v>AUG</c:v>
                </c:pt>
                <c:pt idx="5">
                  <c:v>SEP</c:v>
                </c:pt>
                <c:pt idx="6">
                  <c:v>OCT</c:v>
                </c:pt>
                <c:pt idx="7">
                  <c:v>NOV</c:v>
                </c:pt>
                <c:pt idx="8">
                  <c:v>DEC</c:v>
                </c:pt>
              </c:strCache>
            </c:strRef>
          </c:cat>
          <c:val>
            <c:numRef>
              <c:f>'Prob 3 - 10 Pts'!$L$9:$T$9</c:f>
              <c:numCache>
                <c:formatCode>_(* #,##0_);_(* \(#,##0\);_(* "-"_);_(@_)</c:formatCode>
                <c:ptCount val="9"/>
                <c:pt idx="0">
                  <c:v>0</c:v>
                </c:pt>
                <c:pt idx="1">
                  <c:v>3147.5</c:v>
                </c:pt>
                <c:pt idx="2">
                  <c:v>6642.5</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50"/>
        <c:axId val="40396672"/>
        <c:axId val="40398208"/>
      </c:barChart>
      <c:catAx>
        <c:axId val="40396672"/>
        <c:scaling>
          <c:orientation val="minMax"/>
        </c:scaling>
        <c:delete val="0"/>
        <c:axPos val="b"/>
        <c:majorTickMark val="out"/>
        <c:minorTickMark val="none"/>
        <c:tickLblPos val="nextTo"/>
        <c:txPr>
          <a:bodyPr/>
          <a:lstStyle/>
          <a:p>
            <a:pPr>
              <a:defRPr b="1"/>
            </a:pPr>
            <a:endParaRPr lang="en-US"/>
          </a:p>
        </c:txPr>
        <c:crossAx val="40398208"/>
        <c:crosses val="autoZero"/>
        <c:auto val="1"/>
        <c:lblAlgn val="ctr"/>
        <c:lblOffset val="100"/>
        <c:noMultiLvlLbl val="0"/>
      </c:catAx>
      <c:valAx>
        <c:axId val="40398208"/>
        <c:scaling>
          <c:orientation val="minMax"/>
          <c:max val="20000"/>
          <c:min val="-30000"/>
        </c:scaling>
        <c:delete val="0"/>
        <c:axPos val="l"/>
        <c:majorGridlines/>
        <c:numFmt formatCode="&quot;$&quot;#,##0" sourceLinked="0"/>
        <c:majorTickMark val="out"/>
        <c:minorTickMark val="none"/>
        <c:tickLblPos val="nextTo"/>
        <c:txPr>
          <a:bodyPr/>
          <a:lstStyle/>
          <a:p>
            <a:pPr>
              <a:defRPr b="1"/>
            </a:pPr>
            <a:endParaRPr lang="en-US"/>
          </a:p>
        </c:txPr>
        <c:crossAx val="40396672"/>
        <c:crosses val="autoZero"/>
        <c:crossBetween val="between"/>
        <c:majorUnit val="2500"/>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466724</xdr:colOff>
      <xdr:row>75</xdr:row>
      <xdr:rowOff>38100</xdr:rowOff>
    </xdr:from>
    <xdr:to>
      <xdr:col>6</xdr:col>
      <xdr:colOff>809625</xdr:colOff>
      <xdr:row>90</xdr:row>
      <xdr:rowOff>76199</xdr:rowOff>
    </xdr:to>
    <xdr:sp macro="" textlink="">
      <xdr:nvSpPr>
        <xdr:cNvPr id="4" name="Rounded Rectangle 3"/>
        <xdr:cNvSpPr/>
      </xdr:nvSpPr>
      <xdr:spPr>
        <a:xfrm>
          <a:off x="4410074" y="15363825"/>
          <a:ext cx="2133601" cy="314324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204694</xdr:colOff>
      <xdr:row>42</xdr:row>
      <xdr:rowOff>216273</xdr:rowOff>
    </xdr:from>
    <xdr:to>
      <xdr:col>10</xdr:col>
      <xdr:colOff>4776694</xdr:colOff>
      <xdr:row>52</xdr:row>
      <xdr:rowOff>59952</xdr:rowOff>
    </xdr:to>
    <xdr:sp macro="" textlink="">
      <xdr:nvSpPr>
        <xdr:cNvPr id="8" name="Rounded Rectangle 7"/>
        <xdr:cNvSpPr/>
      </xdr:nvSpPr>
      <xdr:spPr>
        <a:xfrm>
          <a:off x="7839635" y="8620685"/>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algn="ctr"/>
          <a:r>
            <a:rPr lang="en-US" sz="1600" b="0" cap="none" spc="0">
              <a:ln w="18415" cmpd="sng">
                <a:solidFill>
                  <a:schemeClr val="bg1"/>
                </a:solidFill>
                <a:prstDash val="solid"/>
              </a:ln>
              <a:noFill/>
              <a:effectLst>
                <a:outerShdw blurRad="63500" dir="3600000" algn="tl" rotWithShape="0">
                  <a:srgbClr val="000000">
                    <a:alpha val="70000"/>
                  </a:srgbClr>
                </a:outerShdw>
              </a:effectLst>
            </a:rPr>
            <a:t>Create a formula in </a:t>
          </a:r>
          <a:r>
            <a:rPr lang="en-US" sz="1600" b="0" cap="none" spc="0" baseline="0">
              <a:ln w="18415" cmpd="sng">
                <a:solidFill>
                  <a:schemeClr val="bg1"/>
                </a:solidFill>
                <a:prstDash val="solid"/>
              </a:ln>
              <a:noFill/>
              <a:effectLst>
                <a:outerShdw blurRad="63500" dir="3600000" algn="tl" rotWithShape="0">
                  <a:srgbClr val="000000">
                    <a:alpha val="70000"/>
                  </a:srgbClr>
                </a:outerShdw>
              </a:effectLst>
            </a:rPr>
            <a:t>Cell D44 (Cash for 2009) that will adjust in value so as to make the balance sheet balance regardless of how the inputs are set. </a:t>
          </a:r>
          <a:endParaRPr lang="en-US" sz="1600" b="0" cap="none" spc="0">
            <a:ln w="18415" cmpd="sng">
              <a:solidFill>
                <a:schemeClr val="bg1"/>
              </a:solidFill>
              <a:prstDash val="solid"/>
            </a:ln>
            <a:noFill/>
            <a:effectLst>
              <a:outerShdw blurRad="63500" dir="3600000" algn="tl" rotWithShape="0">
                <a:srgbClr val="000000">
                  <a:alpha val="70000"/>
                </a:srgb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31750</xdr:colOff>
      <xdr:row>0</xdr:row>
      <xdr:rowOff>120650</xdr:rowOff>
    </xdr:from>
    <xdr:to>
      <xdr:col>13</xdr:col>
      <xdr:colOff>406400</xdr:colOff>
      <xdr:row>17</xdr:row>
      <xdr:rowOff>63500</xdr:rowOff>
    </xdr:to>
    <xdr:sp macro="" textlink="">
      <xdr:nvSpPr>
        <xdr:cNvPr id="2" name="TextBox 1"/>
        <xdr:cNvSpPr txBox="1"/>
      </xdr:nvSpPr>
      <xdr:spPr>
        <a:xfrm>
          <a:off x="222250" y="120650"/>
          <a:ext cx="10801350" cy="307340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sales</a:t>
          </a:r>
          <a:r>
            <a:rPr lang="en-US" sz="1200" b="1" baseline="0">
              <a:solidFill>
                <a:schemeClr val="dk1"/>
              </a:solidFill>
              <a:latin typeface="+mn-lt"/>
              <a:ea typeface="+mn-ea"/>
              <a:cs typeface="+mn-cs"/>
            </a:rPr>
            <a:t> and other data </a:t>
          </a:r>
          <a:r>
            <a:rPr lang="en-US" sz="1200" b="1">
              <a:solidFill>
                <a:schemeClr val="dk1"/>
              </a:solidFill>
              <a:latin typeface="+mn-lt"/>
              <a:ea typeface="+mn-ea"/>
              <a:cs typeface="+mn-cs"/>
            </a:rPr>
            <a:t>for a company for 9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 for April - December.</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C34:N34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Collect0 = 20%, Collect1 = 80%, and Collect2 = 0%, the NORMAL scenario will use the base case collection rates given here, and the BAD scenario will have Collect0 = 0%, Collect1 = 50%, and Collect2 = 50%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273050</xdr:colOff>
      <xdr:row>1</xdr:row>
      <xdr:rowOff>82550</xdr:rowOff>
    </xdr:from>
    <xdr:to>
      <xdr:col>8</xdr:col>
      <xdr:colOff>533400</xdr:colOff>
      <xdr:row>11</xdr:row>
      <xdr:rowOff>69850</xdr:rowOff>
    </xdr:to>
    <xdr:sp macro="" textlink="">
      <xdr:nvSpPr>
        <xdr:cNvPr id="2" name="TextBox 1"/>
        <xdr:cNvSpPr txBox="1"/>
      </xdr:nvSpPr>
      <xdr:spPr>
        <a:xfrm>
          <a:off x="273050" y="266700"/>
          <a:ext cx="5137150" cy="18288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$20,000 and the minimum to -$30,000 with major unit divisions set to $2,500. FORMAT the chart so that it is self-explanatory and professional in appearance. Include a legend for the two series that displays at the bottom of the chart.</a:t>
          </a:r>
          <a:endParaRPr lang="en-US">
            <a:effectLst/>
          </a:endParaRPr>
        </a:p>
      </xdr:txBody>
    </xdr:sp>
    <xdr:clientData/>
  </xdr:twoCellAnchor>
  <xdr:twoCellAnchor>
    <xdr:from>
      <xdr:col>0</xdr:col>
      <xdr:colOff>193674</xdr:colOff>
      <xdr:row>13</xdr:row>
      <xdr:rowOff>53975</xdr:rowOff>
    </xdr:from>
    <xdr:to>
      <xdr:col>10</xdr:col>
      <xdr:colOff>31750</xdr:colOff>
      <xdr:row>35</xdr:row>
      <xdr:rowOff>63500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0</xdr:row>
      <xdr:rowOff>133350</xdr:rowOff>
    </xdr:from>
    <xdr:to>
      <xdr:col>10</xdr:col>
      <xdr:colOff>666750</xdr:colOff>
      <xdr:row>8</xdr:row>
      <xdr:rowOff>104775</xdr:rowOff>
    </xdr:to>
    <xdr:sp macro="" textlink="">
      <xdr:nvSpPr>
        <xdr:cNvPr id="2" name="Round Diagonal Corner Rectangle 1"/>
        <xdr:cNvSpPr/>
      </xdr:nvSpPr>
      <xdr:spPr>
        <a:xfrm>
          <a:off x="342900" y="133350"/>
          <a:ext cx="6753225" cy="1495425"/>
        </a:xfrm>
        <a:prstGeom prst="round2Diag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en-US" sz="1600"/>
            <a:t>The inputs below</a:t>
          </a:r>
          <a:r>
            <a:rPr lang="en-US" sz="1600" baseline="0"/>
            <a:t> are for a cash budget model. The user will enter three percentages that must add up to 100%. Make it so that if the user enters three percentages that DO NOT add up to 100% that an error message is generated in Cell J13 that reminds the user that those three inputs must add up to 100%. Cell J13 should show nothing (be blank) if the inputs do add to 100%.</a:t>
          </a:r>
        </a:p>
        <a:p>
          <a:pPr algn="ct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342900</xdr:colOff>
      <xdr:row>0</xdr:row>
      <xdr:rowOff>133350</xdr:rowOff>
    </xdr:from>
    <xdr:to>
      <xdr:col>10</xdr:col>
      <xdr:colOff>666750</xdr:colOff>
      <xdr:row>8</xdr:row>
      <xdr:rowOff>104775</xdr:rowOff>
    </xdr:to>
    <xdr:sp macro="" textlink="">
      <xdr:nvSpPr>
        <xdr:cNvPr id="2" name="Round Diagonal Corner Rectangle 1"/>
        <xdr:cNvSpPr/>
      </xdr:nvSpPr>
      <xdr:spPr>
        <a:xfrm>
          <a:off x="342900" y="133350"/>
          <a:ext cx="7080250" cy="1851025"/>
        </a:xfrm>
        <a:prstGeom prst="round2DiagRect">
          <a:avLst/>
        </a:prstGeom>
      </xdr:spPr>
      <xdr:style>
        <a:lnRef idx="0">
          <a:schemeClr val="accent5"/>
        </a:lnRef>
        <a:fillRef idx="3">
          <a:schemeClr val="accent5"/>
        </a:fillRef>
        <a:effectRef idx="3">
          <a:schemeClr val="accent5"/>
        </a:effectRef>
        <a:fontRef idx="minor">
          <a:schemeClr val="lt1"/>
        </a:fontRef>
      </xdr:style>
      <xdr:txBody>
        <a:bodyPr vertOverflow="clip" rtlCol="0" anchor="ctr"/>
        <a:lstStyle/>
        <a:p>
          <a:pPr algn="ctr"/>
          <a:r>
            <a:rPr lang="en-US" sz="1600" baseline="0"/>
            <a:t>The YELLOW cell contains a check figure that can be any whole number. The GREEN cell is an input that the user can change. Make it so that if a number is entered in the GREEN cell that is less than the check figure then an error message pop-up will be generated that tells the user that the input must be greater than or equal to the check figure.</a:t>
          </a:r>
        </a:p>
        <a:p>
          <a:pPr algn="ct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5"/>
  <sheetViews>
    <sheetView tabSelected="1" workbookViewId="0">
      <selection activeCell="M16" sqref="M16"/>
    </sheetView>
  </sheetViews>
  <sheetFormatPr defaultRowHeight="14.4" x14ac:dyDescent="0.3"/>
  <cols>
    <col min="1" max="1" width="3.21875" customWidth="1"/>
  </cols>
  <sheetData>
    <row r="2" spans="2:2" ht="18.45" x14ac:dyDescent="0.45">
      <c r="B2" s="102" t="s">
        <v>128</v>
      </c>
    </row>
    <row r="3" spans="2:2" ht="18.45" x14ac:dyDescent="0.45">
      <c r="B3" s="102" t="s">
        <v>129</v>
      </c>
    </row>
    <row r="4" spans="2:2" ht="18.45" x14ac:dyDescent="0.45">
      <c r="B4" s="102" t="s">
        <v>130</v>
      </c>
    </row>
    <row r="5" spans="2:2" ht="10.5" customHeight="1" x14ac:dyDescent="0.45">
      <c r="B5" s="102"/>
    </row>
    <row r="6" spans="2:2" ht="18.45" x14ac:dyDescent="0.45">
      <c r="B6" s="102" t="s">
        <v>131</v>
      </c>
    </row>
    <row r="7" spans="2:2" ht="18.45" x14ac:dyDescent="0.45">
      <c r="B7" s="102" t="s">
        <v>196</v>
      </c>
    </row>
    <row r="8" spans="2:2" ht="18.45" x14ac:dyDescent="0.45">
      <c r="B8" s="102"/>
    </row>
    <row r="9" spans="2:2" ht="18.45" x14ac:dyDescent="0.45">
      <c r="B9" s="102" t="s">
        <v>132</v>
      </c>
    </row>
    <row r="10" spans="2:2" ht="25.05" customHeight="1" x14ac:dyDescent="0.45">
      <c r="B10" s="102" t="s">
        <v>133</v>
      </c>
    </row>
    <row r="11" spans="2:2" ht="18.45" x14ac:dyDescent="0.45">
      <c r="B11" s="102" t="s">
        <v>134</v>
      </c>
    </row>
    <row r="12" spans="2:2" ht="6.6" customHeight="1" x14ac:dyDescent="0.45">
      <c r="B12" s="102"/>
    </row>
    <row r="13" spans="2:2" ht="14.55" x14ac:dyDescent="0.35">
      <c r="B13" s="101" t="s">
        <v>197</v>
      </c>
    </row>
    <row r="14" spans="2:2" ht="18.45" x14ac:dyDescent="0.45">
      <c r="B14" s="102"/>
    </row>
    <row r="15" spans="2:2" ht="14.55" x14ac:dyDescent="0.35">
      <c r="B15" s="101" t="s">
        <v>135</v>
      </c>
    </row>
    <row r="16" spans="2:2" ht="14.55" x14ac:dyDescent="0.35">
      <c r="B16" s="101"/>
    </row>
    <row r="17" spans="2:3" ht="14.55" x14ac:dyDescent="0.35">
      <c r="B17" s="101" t="s">
        <v>136</v>
      </c>
      <c r="C17" s="101"/>
    </row>
    <row r="18" spans="2:3" ht="7.05" customHeight="1" x14ac:dyDescent="0.35">
      <c r="B18" s="101"/>
      <c r="C18" s="101"/>
    </row>
    <row r="19" spans="2:3" ht="14.55" x14ac:dyDescent="0.35">
      <c r="B19" s="101" t="s">
        <v>198</v>
      </c>
      <c r="C19" s="101"/>
    </row>
    <row r="20" spans="2:3" ht="14.55" x14ac:dyDescent="0.35">
      <c r="B20" s="101" t="s">
        <v>225</v>
      </c>
      <c r="C20" s="101"/>
    </row>
    <row r="21" spans="2:3" ht="14.55" x14ac:dyDescent="0.35">
      <c r="B21" s="101" t="s">
        <v>199</v>
      </c>
      <c r="C21" s="101"/>
    </row>
    <row r="22" spans="2:3" ht="8.5500000000000007" customHeight="1" x14ac:dyDescent="0.35">
      <c r="B22" s="101"/>
      <c r="C22" s="101"/>
    </row>
    <row r="23" spans="2:3" ht="18.45" x14ac:dyDescent="0.45">
      <c r="B23" s="102" t="s">
        <v>137</v>
      </c>
      <c r="C23" s="101"/>
    </row>
    <row r="24" spans="2:3" ht="8.5500000000000007" customHeight="1" x14ac:dyDescent="0.3">
      <c r="B24" s="101"/>
      <c r="C24" s="101"/>
    </row>
    <row r="25" spans="2:3" x14ac:dyDescent="0.3">
      <c r="B25" s="101"/>
      <c r="C25" s="101"/>
    </row>
    <row r="26" spans="2:3" ht="18" x14ac:dyDescent="0.35">
      <c r="B26" s="101"/>
      <c r="C26" s="102" t="s">
        <v>138</v>
      </c>
    </row>
    <row r="27" spans="2:3" ht="18" x14ac:dyDescent="0.35">
      <c r="B27" s="101"/>
      <c r="C27" s="102" t="s">
        <v>200</v>
      </c>
    </row>
    <row r="28" spans="2:3" ht="18" x14ac:dyDescent="0.35">
      <c r="B28" s="101"/>
      <c r="C28" s="102" t="s">
        <v>201</v>
      </c>
    </row>
    <row r="29" spans="2:3" x14ac:dyDescent="0.3">
      <c r="B29" s="78"/>
      <c r="C29" s="78"/>
    </row>
    <row r="30" spans="2:3" x14ac:dyDescent="0.3">
      <c r="B30" s="78"/>
      <c r="C30" s="78"/>
    </row>
    <row r="31" spans="2:3" x14ac:dyDescent="0.3">
      <c r="B31" s="78"/>
      <c r="C31" s="78"/>
    </row>
    <row r="32" spans="2:3" x14ac:dyDescent="0.3">
      <c r="B32" s="78"/>
      <c r="C32" s="78"/>
    </row>
    <row r="33" spans="2:2" x14ac:dyDescent="0.3">
      <c r="B33" s="78"/>
    </row>
    <row r="34" spans="2:2" ht="18" x14ac:dyDescent="0.35">
      <c r="B34" s="82"/>
    </row>
    <row r="35" spans="2:2" ht="18" x14ac:dyDescent="0.35">
      <c r="B35" s="8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7"/>
  <sheetViews>
    <sheetView topLeftCell="A37" zoomScale="85" zoomScaleNormal="85" workbookViewId="0">
      <selection activeCell="K27" sqref="K27"/>
    </sheetView>
  </sheetViews>
  <sheetFormatPr defaultRowHeight="14.4" x14ac:dyDescent="0.3"/>
  <cols>
    <col min="1" max="1" width="2.77734375" customWidth="1"/>
    <col min="2" max="2" width="37.21875" customWidth="1"/>
    <col min="3" max="3" width="5.21875" customWidth="1"/>
    <col min="4" max="5" width="14" customWidth="1"/>
    <col min="6" max="7" width="12.77734375" customWidth="1"/>
    <col min="8" max="8" width="4" customWidth="1"/>
    <col min="9" max="9" width="3" customWidth="1"/>
    <col min="10" max="10" width="3.5546875" style="2" customWidth="1"/>
    <col min="11" max="11" width="76.44140625" customWidth="1"/>
    <col min="12" max="12" width="2.21875" customWidth="1"/>
  </cols>
  <sheetData>
    <row r="1" spans="2:12" ht="15" thickBot="1" x14ac:dyDescent="0.4">
      <c r="B1" s="1"/>
      <c r="C1" s="1"/>
      <c r="D1" s="1"/>
    </row>
    <row r="2" spans="2:12" s="3" customFormat="1" ht="18.600000000000001" thickBot="1" x14ac:dyDescent="0.4">
      <c r="B2" s="108" t="s">
        <v>0</v>
      </c>
      <c r="C2" s="108"/>
      <c r="D2" s="108"/>
      <c r="I2" s="31"/>
      <c r="J2" s="32"/>
      <c r="K2" s="33"/>
      <c r="L2" s="34"/>
    </row>
    <row r="3" spans="2:12" s="3" customFormat="1" ht="18.75" customHeight="1" x14ac:dyDescent="0.3">
      <c r="B3" s="4" t="s">
        <v>1</v>
      </c>
      <c r="C3" s="4"/>
      <c r="D3" s="126">
        <v>0.35</v>
      </c>
      <c r="I3" s="35"/>
      <c r="J3" s="36" t="s">
        <v>71</v>
      </c>
      <c r="K3" s="70" t="s">
        <v>141</v>
      </c>
      <c r="L3" s="38"/>
    </row>
    <row r="4" spans="2:12" s="3" customFormat="1" ht="14.55" customHeight="1" x14ac:dyDescent="0.3">
      <c r="B4" s="4" t="s">
        <v>2</v>
      </c>
      <c r="C4" s="4"/>
      <c r="D4" s="127">
        <v>175000</v>
      </c>
      <c r="I4" s="35"/>
      <c r="J4" s="39"/>
      <c r="K4" s="37" t="s">
        <v>72</v>
      </c>
      <c r="L4" s="38"/>
    </row>
    <row r="5" spans="2:12" s="3" customFormat="1" ht="14.55" customHeight="1" x14ac:dyDescent="0.3">
      <c r="B5" s="4" t="s">
        <v>18</v>
      </c>
      <c r="C5" s="4"/>
      <c r="D5" s="122">
        <v>3500000</v>
      </c>
      <c r="I5" s="35"/>
      <c r="J5" s="39"/>
      <c r="K5" s="37" t="s">
        <v>74</v>
      </c>
      <c r="L5" s="38"/>
    </row>
    <row r="6" spans="2:12" s="3" customFormat="1" ht="14.55" customHeight="1" x14ac:dyDescent="0.3">
      <c r="B6" s="4" t="s">
        <v>3</v>
      </c>
      <c r="C6" s="4"/>
      <c r="D6" s="122">
        <v>950000</v>
      </c>
      <c r="I6" s="35"/>
      <c r="J6" s="39"/>
      <c r="K6" s="37" t="s">
        <v>111</v>
      </c>
      <c r="L6" s="38"/>
    </row>
    <row r="7" spans="2:12" s="3" customFormat="1" ht="14.55" customHeight="1" x14ac:dyDescent="0.3">
      <c r="B7" s="4" t="s">
        <v>4</v>
      </c>
      <c r="C7" s="4"/>
      <c r="D7" s="122">
        <v>250000</v>
      </c>
      <c r="I7" s="35"/>
      <c r="J7" s="37"/>
      <c r="K7" s="37" t="s">
        <v>112</v>
      </c>
      <c r="L7" s="38"/>
    </row>
    <row r="8" spans="2:12" s="3" customFormat="1" ht="14.55" customHeight="1" x14ac:dyDescent="0.3">
      <c r="B8" s="4" t="s">
        <v>5</v>
      </c>
      <c r="C8" s="4"/>
      <c r="D8" s="122">
        <v>40000</v>
      </c>
      <c r="I8" s="35"/>
      <c r="L8" s="38"/>
    </row>
    <row r="9" spans="2:12" s="3" customFormat="1" ht="14.55" customHeight="1" x14ac:dyDescent="0.3">
      <c r="B9" s="4" t="s">
        <v>6</v>
      </c>
      <c r="C9" s="4"/>
      <c r="D9" s="122">
        <v>87500</v>
      </c>
      <c r="I9" s="35"/>
      <c r="J9" s="36" t="s">
        <v>73</v>
      </c>
      <c r="K9" s="37" t="s">
        <v>75</v>
      </c>
      <c r="L9" s="38"/>
    </row>
    <row r="10" spans="2:12" s="3" customFormat="1" ht="14.55" customHeight="1" x14ac:dyDescent="0.3">
      <c r="B10" s="4" t="s">
        <v>7</v>
      </c>
      <c r="C10" s="4"/>
      <c r="D10" s="128">
        <v>0.2</v>
      </c>
      <c r="I10" s="35"/>
      <c r="J10" s="39"/>
      <c r="K10" s="37" t="s">
        <v>76</v>
      </c>
      <c r="L10" s="38"/>
    </row>
    <row r="11" spans="2:12" s="3" customFormat="1" ht="14.55" customHeight="1" x14ac:dyDescent="0.3">
      <c r="B11" s="4" t="s">
        <v>8</v>
      </c>
      <c r="C11" s="4"/>
      <c r="D11" s="122">
        <v>318000</v>
      </c>
      <c r="I11" s="35"/>
      <c r="J11" s="39"/>
      <c r="K11" s="37"/>
      <c r="L11" s="38"/>
    </row>
    <row r="12" spans="2:12" s="3" customFormat="1" ht="14.55" customHeight="1" x14ac:dyDescent="0.3">
      <c r="B12" s="4" t="s">
        <v>9</v>
      </c>
      <c r="C12" s="4"/>
      <c r="D12" s="122">
        <v>695000</v>
      </c>
      <c r="I12" s="35"/>
      <c r="J12" s="36" t="s">
        <v>77</v>
      </c>
      <c r="K12" s="37" t="s">
        <v>78</v>
      </c>
      <c r="L12" s="38"/>
    </row>
    <row r="13" spans="2:12" s="3" customFormat="1" ht="14.55" customHeight="1" x14ac:dyDescent="0.3">
      <c r="B13" s="4" t="s">
        <v>10</v>
      </c>
      <c r="C13" s="4"/>
      <c r="D13" s="122">
        <v>324000</v>
      </c>
      <c r="I13" s="69"/>
      <c r="J13" s="72"/>
      <c r="K13" s="70" t="s">
        <v>79</v>
      </c>
      <c r="L13" s="71"/>
    </row>
    <row r="14" spans="2:12" s="3" customFormat="1" ht="15" thickBot="1" x14ac:dyDescent="0.35">
      <c r="B14" s="6" t="s">
        <v>80</v>
      </c>
      <c r="C14" s="6"/>
      <c r="D14" s="129">
        <v>165000</v>
      </c>
      <c r="I14" s="75"/>
      <c r="J14" s="73"/>
      <c r="K14" s="76"/>
      <c r="L14" s="77"/>
    </row>
    <row r="15" spans="2:12" s="3" customFormat="1" ht="18" x14ac:dyDescent="0.6">
      <c r="B15" s="7" t="s">
        <v>11</v>
      </c>
      <c r="C15" s="7"/>
      <c r="D15" s="5"/>
      <c r="I15" s="67"/>
      <c r="J15" s="68"/>
      <c r="K15" s="67"/>
      <c r="L15" s="67"/>
    </row>
    <row r="16" spans="2:12" ht="15" thickBot="1" x14ac:dyDescent="0.35">
      <c r="B16" s="8" t="s">
        <v>12</v>
      </c>
      <c r="C16" s="8"/>
      <c r="D16" s="1"/>
      <c r="I16" s="67"/>
      <c r="J16" s="68"/>
      <c r="K16" s="67"/>
      <c r="L16" s="67"/>
    </row>
    <row r="17" spans="2:12" ht="15" thickBot="1" x14ac:dyDescent="0.4">
      <c r="B17" s="1"/>
      <c r="C17" s="1"/>
      <c r="D17" s="1"/>
      <c r="E17" s="1"/>
      <c r="F17" s="1"/>
      <c r="G17" s="1"/>
      <c r="I17" s="67"/>
      <c r="J17" s="68"/>
      <c r="K17" s="67"/>
      <c r="L17" s="67"/>
    </row>
    <row r="18" spans="2:12" ht="18.45" x14ac:dyDescent="0.45">
      <c r="B18" s="109" t="s">
        <v>13</v>
      </c>
      <c r="C18" s="109"/>
      <c r="D18" s="109"/>
      <c r="E18" s="109"/>
      <c r="F18" s="109"/>
      <c r="G18" s="109"/>
      <c r="I18" s="67"/>
      <c r="J18" s="68"/>
      <c r="K18" s="67"/>
      <c r="L18" s="67"/>
    </row>
    <row r="19" spans="2:12" ht="18.45" x14ac:dyDescent="0.45">
      <c r="B19" s="109" t="s">
        <v>14</v>
      </c>
      <c r="C19" s="109"/>
      <c r="D19" s="109"/>
      <c r="E19" s="109"/>
      <c r="F19" s="109"/>
      <c r="G19" s="109"/>
      <c r="I19" s="67"/>
      <c r="J19" s="68"/>
      <c r="K19" s="67"/>
      <c r="L19" s="67"/>
    </row>
    <row r="20" spans="2:12" ht="19.05" thickBot="1" x14ac:dyDescent="0.5">
      <c r="B20" s="103" t="s">
        <v>15</v>
      </c>
      <c r="C20" s="103"/>
      <c r="D20" s="104"/>
      <c r="E20" s="104"/>
      <c r="F20" s="104"/>
      <c r="G20" s="104"/>
      <c r="I20" s="67"/>
      <c r="J20" s="68"/>
      <c r="K20" s="67"/>
      <c r="L20" s="67"/>
    </row>
    <row r="21" spans="2:12" ht="9" customHeight="1" x14ac:dyDescent="0.45">
      <c r="B21" s="9"/>
      <c r="C21" s="9"/>
      <c r="D21" s="9"/>
      <c r="E21" s="9"/>
      <c r="F21" s="9"/>
      <c r="G21" s="9"/>
      <c r="I21" s="67"/>
      <c r="J21" s="68"/>
      <c r="K21" s="67"/>
      <c r="L21" s="67"/>
    </row>
    <row r="22" spans="2:12" ht="17.55" x14ac:dyDescent="0.65">
      <c r="B22" s="3"/>
      <c r="C22" s="3"/>
      <c r="D22" s="10" t="s">
        <v>16</v>
      </c>
      <c r="E22" s="10" t="s">
        <v>17</v>
      </c>
      <c r="F22" s="10" t="s">
        <v>16</v>
      </c>
      <c r="G22" s="10" t="s">
        <v>17</v>
      </c>
      <c r="I22" s="67"/>
      <c r="J22" s="68"/>
      <c r="K22" s="67"/>
      <c r="L22" s="67"/>
    </row>
    <row r="23" spans="2:12" ht="14.55" x14ac:dyDescent="0.35">
      <c r="B23" s="3" t="s">
        <v>18</v>
      </c>
      <c r="C23" s="3"/>
      <c r="D23" s="11">
        <f>D5/1000</f>
        <v>3500</v>
      </c>
      <c r="E23" s="147">
        <v>4250</v>
      </c>
      <c r="F23" s="12">
        <f>D23/D$23</f>
        <v>1</v>
      </c>
      <c r="G23" s="12">
        <f>E23/E$23</f>
        <v>1</v>
      </c>
      <c r="I23" s="67"/>
      <c r="J23" s="68"/>
      <c r="K23" s="67"/>
      <c r="L23" s="67"/>
    </row>
    <row r="24" spans="2:12" ht="16.05" x14ac:dyDescent="0.5">
      <c r="B24" s="13" t="s">
        <v>19</v>
      </c>
      <c r="C24" s="13"/>
      <c r="D24" s="13">
        <f>E24/E23*D23</f>
        <v>2100</v>
      </c>
      <c r="E24" s="148">
        <v>2550</v>
      </c>
      <c r="F24" s="12">
        <f>D24/D$23</f>
        <v>0.6</v>
      </c>
      <c r="G24" s="12">
        <f>E24/E$23</f>
        <v>0.6</v>
      </c>
      <c r="H24" s="14"/>
      <c r="I24" s="67"/>
      <c r="J24" s="68"/>
      <c r="K24" s="67"/>
      <c r="L24" s="67"/>
    </row>
    <row r="25" spans="2:12" ht="14.55" x14ac:dyDescent="0.35">
      <c r="B25" s="3" t="s">
        <v>20</v>
      </c>
      <c r="C25" s="3"/>
      <c r="D25" s="11">
        <f>D23-D24</f>
        <v>1400</v>
      </c>
      <c r="E25" s="11">
        <f>E23-E24</f>
        <v>1700</v>
      </c>
      <c r="F25" s="12">
        <f t="shared" ref="F25:F33" si="0">D25/D$23</f>
        <v>0.4</v>
      </c>
      <c r="G25" s="12">
        <f t="shared" ref="G25:G33" si="1">E25/E$23</f>
        <v>0.4</v>
      </c>
    </row>
    <row r="26" spans="2:12" ht="14.55" x14ac:dyDescent="0.35">
      <c r="B26" s="3" t="s">
        <v>3</v>
      </c>
      <c r="C26" s="3"/>
      <c r="D26" s="3">
        <f>D6/1000</f>
        <v>950</v>
      </c>
      <c r="E26" s="149">
        <v>632</v>
      </c>
      <c r="F26" s="12">
        <f t="shared" si="0"/>
        <v>0.27142857142857141</v>
      </c>
      <c r="G26" s="12">
        <f t="shared" si="1"/>
        <v>0.14870588235294119</v>
      </c>
    </row>
    <row r="27" spans="2:12" ht="14.55" x14ac:dyDescent="0.35">
      <c r="B27" s="3" t="s">
        <v>4</v>
      </c>
      <c r="C27" s="3"/>
      <c r="D27" s="3">
        <f>D7/1000</f>
        <v>250</v>
      </c>
      <c r="E27" s="149">
        <v>200</v>
      </c>
      <c r="F27" s="12">
        <f t="shared" si="0"/>
        <v>7.1428571428571425E-2</v>
      </c>
      <c r="G27" s="12">
        <f t="shared" si="1"/>
        <v>4.7058823529411764E-2</v>
      </c>
    </row>
    <row r="28" spans="2:12" ht="16.05" x14ac:dyDescent="0.5">
      <c r="B28" s="13" t="s">
        <v>5</v>
      </c>
      <c r="C28" s="13"/>
      <c r="D28" s="13">
        <f>D8/1000</f>
        <v>40</v>
      </c>
      <c r="E28" s="148">
        <v>30</v>
      </c>
      <c r="F28" s="12">
        <f t="shared" si="0"/>
        <v>1.1428571428571429E-2</v>
      </c>
      <c r="G28" s="12">
        <f t="shared" si="1"/>
        <v>7.058823529411765E-3</v>
      </c>
    </row>
    <row r="29" spans="2:12" ht="14.55" x14ac:dyDescent="0.35">
      <c r="B29" s="3" t="s">
        <v>21</v>
      </c>
      <c r="C29" s="3"/>
      <c r="D29" s="11">
        <f>D25-D26-D27-D28</f>
        <v>160</v>
      </c>
      <c r="E29" s="11">
        <f>E25-E26-E27-E28</f>
        <v>838</v>
      </c>
      <c r="F29" s="12">
        <f t="shared" si="0"/>
        <v>4.5714285714285714E-2</v>
      </c>
      <c r="G29" s="12">
        <f t="shared" si="1"/>
        <v>0.19717647058823529</v>
      </c>
    </row>
    <row r="30" spans="2:12" ht="16.05" x14ac:dyDescent="0.5">
      <c r="B30" s="13" t="s">
        <v>6</v>
      </c>
      <c r="C30" s="13"/>
      <c r="D30" s="13">
        <f>D9/1000</f>
        <v>87.5</v>
      </c>
      <c r="E30" s="148">
        <v>110</v>
      </c>
      <c r="F30" s="12">
        <f t="shared" si="0"/>
        <v>2.5000000000000001E-2</v>
      </c>
      <c r="G30" s="12">
        <f t="shared" si="1"/>
        <v>2.5882352941176471E-2</v>
      </c>
    </row>
    <row r="31" spans="2:12" ht="14.55" x14ac:dyDescent="0.35">
      <c r="B31" s="3" t="s">
        <v>22</v>
      </c>
      <c r="C31" s="3"/>
      <c r="D31" s="11">
        <f>D29-D30</f>
        <v>72.5</v>
      </c>
      <c r="E31" s="11">
        <f>E29-E30</f>
        <v>728</v>
      </c>
      <c r="F31" s="12">
        <f t="shared" si="0"/>
        <v>2.0714285714285713E-2</v>
      </c>
      <c r="G31" s="12">
        <f t="shared" si="1"/>
        <v>0.17129411764705882</v>
      </c>
    </row>
    <row r="32" spans="2:12" ht="16.05" x14ac:dyDescent="0.5">
      <c r="B32" s="13" t="s">
        <v>23</v>
      </c>
      <c r="C32" s="13"/>
      <c r="D32" s="13">
        <f>D31*D3</f>
        <v>25.375</v>
      </c>
      <c r="E32" s="148">
        <v>248.4</v>
      </c>
      <c r="F32" s="12">
        <f t="shared" si="0"/>
        <v>7.2500000000000004E-3</v>
      </c>
      <c r="G32" s="12">
        <f t="shared" si="1"/>
        <v>5.8447058823529414E-2</v>
      </c>
    </row>
    <row r="33" spans="2:7" x14ac:dyDescent="0.3">
      <c r="B33" s="3" t="s">
        <v>24</v>
      </c>
      <c r="C33" s="3"/>
      <c r="D33" s="11">
        <f>D31-D32</f>
        <v>47.125</v>
      </c>
      <c r="E33" s="11">
        <f>E31-E32</f>
        <v>479.6</v>
      </c>
      <c r="F33" s="12">
        <f t="shared" si="0"/>
        <v>1.3464285714285715E-2</v>
      </c>
      <c r="G33" s="12">
        <f t="shared" si="1"/>
        <v>0.11284705882352941</v>
      </c>
    </row>
    <row r="34" spans="2:7" ht="16.8" thickBot="1" x14ac:dyDescent="0.5">
      <c r="B34" s="13"/>
      <c r="C34" s="13"/>
      <c r="D34" s="13"/>
      <c r="E34" s="13"/>
      <c r="F34" s="12"/>
      <c r="G34" s="12"/>
    </row>
    <row r="35" spans="2:7" ht="15" thickBot="1" x14ac:dyDescent="0.35">
      <c r="B35" s="3" t="s">
        <v>25</v>
      </c>
      <c r="D35" s="54">
        <f>D33/D4*1000</f>
        <v>0.26928571428571429</v>
      </c>
      <c r="E35" s="11"/>
      <c r="F35" s="12"/>
      <c r="G35" s="12"/>
    </row>
    <row r="36" spans="2:7" ht="7.5" customHeight="1" x14ac:dyDescent="0.3">
      <c r="B36" s="3"/>
      <c r="C36" s="3"/>
      <c r="D36" s="11"/>
      <c r="E36" s="11"/>
    </row>
    <row r="37" spans="2:7" ht="7.5" customHeight="1" x14ac:dyDescent="0.3"/>
    <row r="38" spans="2:7" ht="5.0999999999999996" customHeight="1" thickBot="1" x14ac:dyDescent="0.35">
      <c r="B38" s="1"/>
      <c r="C38" s="1"/>
      <c r="D38" s="1"/>
      <c r="E38" s="1"/>
      <c r="F38" s="1"/>
      <c r="G38" s="1"/>
    </row>
    <row r="39" spans="2:7" ht="18" x14ac:dyDescent="0.35">
      <c r="B39" s="109" t="s">
        <v>26</v>
      </c>
      <c r="C39" s="109"/>
      <c r="D39" s="109"/>
      <c r="E39" s="109"/>
      <c r="F39" s="109"/>
      <c r="G39" s="109"/>
    </row>
    <row r="40" spans="2:7" ht="18" x14ac:dyDescent="0.35">
      <c r="B40" s="109" t="s">
        <v>14</v>
      </c>
      <c r="C40" s="109"/>
      <c r="D40" s="109"/>
      <c r="E40" s="109"/>
      <c r="F40" s="109"/>
      <c r="G40" s="109"/>
    </row>
    <row r="41" spans="2:7" ht="18.600000000000001" thickBot="1" x14ac:dyDescent="0.4">
      <c r="B41" s="103" t="s">
        <v>15</v>
      </c>
      <c r="C41" s="103"/>
      <c r="D41" s="104"/>
      <c r="E41" s="104"/>
      <c r="F41" s="104"/>
      <c r="G41" s="104"/>
    </row>
    <row r="42" spans="2:7" ht="18" x14ac:dyDescent="0.35">
      <c r="B42" s="15"/>
      <c r="C42" s="15"/>
      <c r="D42" s="9"/>
      <c r="E42" s="9"/>
      <c r="F42" s="9"/>
      <c r="G42" s="9"/>
    </row>
    <row r="43" spans="2:7" ht="18" x14ac:dyDescent="0.6">
      <c r="D43" s="10" t="s">
        <v>16</v>
      </c>
      <c r="E43" s="10" t="s">
        <v>17</v>
      </c>
      <c r="F43" s="28" t="s">
        <v>16</v>
      </c>
      <c r="G43" s="28" t="s">
        <v>17</v>
      </c>
    </row>
    <row r="44" spans="2:7" x14ac:dyDescent="0.3">
      <c r="B44" s="16" t="s">
        <v>27</v>
      </c>
      <c r="C44" s="3"/>
      <c r="D44" s="17">
        <f>D67-D45-D46-D47-D48-D52-D53</f>
        <v>828.125</v>
      </c>
      <c r="E44" s="150">
        <v>150</v>
      </c>
      <c r="F44" s="12">
        <f>D44/D$54</f>
        <v>0.11549659176095256</v>
      </c>
      <c r="G44" s="12">
        <f>E44/E$54</f>
        <v>2.3335407591785935E-2</v>
      </c>
    </row>
    <row r="45" spans="2:7" x14ac:dyDescent="0.3">
      <c r="B45" s="16" t="s">
        <v>28</v>
      </c>
      <c r="C45" s="3"/>
      <c r="D45" s="149">
        <v>125</v>
      </c>
      <c r="E45" s="149">
        <v>55</v>
      </c>
      <c r="F45" s="12">
        <f t="shared" ref="F45:G54" si="2">D45/D$54</f>
        <v>1.7433447812973971E-2</v>
      </c>
      <c r="G45" s="12">
        <f t="shared" si="2"/>
        <v>8.5563161169881774E-3</v>
      </c>
    </row>
    <row r="46" spans="2:7" x14ac:dyDescent="0.3">
      <c r="B46" s="16" t="s">
        <v>29</v>
      </c>
      <c r="C46" s="3"/>
      <c r="D46" s="3">
        <f>D11/1000</f>
        <v>318</v>
      </c>
      <c r="E46" s="149">
        <v>347</v>
      </c>
      <c r="F46" s="12">
        <f t="shared" si="2"/>
        <v>4.4350691236205782E-2</v>
      </c>
      <c r="G46" s="12">
        <f t="shared" si="2"/>
        <v>5.398257622899813E-2</v>
      </c>
    </row>
    <row r="47" spans="2:7" x14ac:dyDescent="0.3">
      <c r="B47" s="16" t="s">
        <v>9</v>
      </c>
      <c r="C47" s="3"/>
      <c r="D47" s="3">
        <f>D12/1000</f>
        <v>695</v>
      </c>
      <c r="E47" s="149">
        <v>715</v>
      </c>
      <c r="F47" s="12">
        <f t="shared" si="2"/>
        <v>9.6929969840135285E-2</v>
      </c>
      <c r="G47" s="12">
        <f t="shared" si="2"/>
        <v>0.11123210952084629</v>
      </c>
    </row>
    <row r="48" spans="2:7" ht="16.2" x14ac:dyDescent="0.45">
      <c r="B48" s="18" t="s">
        <v>30</v>
      </c>
      <c r="C48" s="3"/>
      <c r="D48" s="148">
        <v>55</v>
      </c>
      <c r="E48" s="148">
        <v>37</v>
      </c>
      <c r="F48" s="12">
        <f t="shared" si="2"/>
        <v>7.6707170377085477E-3</v>
      </c>
      <c r="G48" s="12">
        <f t="shared" si="2"/>
        <v>5.756067205973864E-3</v>
      </c>
    </row>
    <row r="49" spans="2:7" x14ac:dyDescent="0.3">
      <c r="B49" s="19" t="s">
        <v>31</v>
      </c>
      <c r="C49" s="19"/>
      <c r="D49" s="20">
        <f>SUM(D44:D48)</f>
        <v>2021.125</v>
      </c>
      <c r="E49" s="20">
        <f>SUM(E44:E48)</f>
        <v>1304</v>
      </c>
      <c r="F49" s="12">
        <f t="shared" si="2"/>
        <v>0.28188141768797614</v>
      </c>
      <c r="G49" s="12">
        <f t="shared" si="2"/>
        <v>0.20286247666459239</v>
      </c>
    </row>
    <row r="50" spans="2:7" x14ac:dyDescent="0.3">
      <c r="B50" s="16" t="s">
        <v>32</v>
      </c>
      <c r="C50" s="3"/>
      <c r="D50" s="3">
        <f>E50+D14/1000</f>
        <v>5075</v>
      </c>
      <c r="E50" s="149">
        <v>4910</v>
      </c>
      <c r="F50" s="12">
        <f t="shared" si="2"/>
        <v>0.70779798120674331</v>
      </c>
      <c r="G50" s="12">
        <f t="shared" si="2"/>
        <v>0.76384567517112634</v>
      </c>
    </row>
    <row r="51" spans="2:7" ht="16.2" x14ac:dyDescent="0.45">
      <c r="B51" s="18" t="s">
        <v>33</v>
      </c>
      <c r="C51" s="3"/>
      <c r="D51" s="13">
        <f>E51+D8/1000</f>
        <v>176</v>
      </c>
      <c r="E51" s="148">
        <v>136</v>
      </c>
      <c r="F51" s="12">
        <f t="shared" si="2"/>
        <v>2.4546294520667353E-2</v>
      </c>
      <c r="G51" s="12">
        <f t="shared" si="2"/>
        <v>2.1157436216552583E-2</v>
      </c>
    </row>
    <row r="52" spans="2:7" x14ac:dyDescent="0.3">
      <c r="B52" s="19" t="s">
        <v>34</v>
      </c>
      <c r="C52" s="3"/>
      <c r="D52" s="20">
        <f>D50-D51</f>
        <v>4899</v>
      </c>
      <c r="E52" s="20">
        <f>E50-E51</f>
        <v>4774</v>
      </c>
      <c r="F52" s="12">
        <f t="shared" si="2"/>
        <v>0.68325168668607594</v>
      </c>
      <c r="G52" s="12">
        <f t="shared" si="2"/>
        <v>0.7426882389545737</v>
      </c>
    </row>
    <row r="53" spans="2:7" ht="16.2" x14ac:dyDescent="0.45">
      <c r="B53" s="21" t="s">
        <v>35</v>
      </c>
      <c r="C53" s="3"/>
      <c r="D53" s="148">
        <v>250</v>
      </c>
      <c r="E53" s="148">
        <v>350</v>
      </c>
      <c r="F53" s="12">
        <f t="shared" si="2"/>
        <v>3.4866895625947941E-2</v>
      </c>
      <c r="G53" s="12">
        <f t="shared" si="2"/>
        <v>5.4449284380833851E-2</v>
      </c>
    </row>
    <row r="54" spans="2:7" x14ac:dyDescent="0.3">
      <c r="B54" s="22" t="s">
        <v>36</v>
      </c>
      <c r="C54" s="22"/>
      <c r="D54" s="23">
        <f>D49+D52+D53</f>
        <v>7170.125</v>
      </c>
      <c r="E54" s="23">
        <f>E49+E52+E53</f>
        <v>6428</v>
      </c>
      <c r="F54" s="12">
        <f t="shared" si="2"/>
        <v>1</v>
      </c>
      <c r="G54" s="12">
        <f t="shared" si="2"/>
        <v>1</v>
      </c>
    </row>
    <row r="55" spans="2:7" x14ac:dyDescent="0.3">
      <c r="B55" s="3"/>
      <c r="C55" s="3"/>
      <c r="D55" s="3"/>
      <c r="E55" s="3"/>
    </row>
    <row r="56" spans="2:7" x14ac:dyDescent="0.3">
      <c r="B56" s="16" t="s">
        <v>37</v>
      </c>
      <c r="C56" s="3"/>
      <c r="D56" s="17">
        <f>D13/1000</f>
        <v>324</v>
      </c>
      <c r="E56" s="150">
        <v>350</v>
      </c>
      <c r="F56" s="12">
        <f t="shared" ref="F56:F67" si="3">D56/D$54</f>
        <v>4.5187496731228537E-2</v>
      </c>
      <c r="G56" s="12">
        <f t="shared" ref="G56:G67" si="4">E56/E$54</f>
        <v>5.4449284380833851E-2</v>
      </c>
    </row>
    <row r="57" spans="2:7" x14ac:dyDescent="0.3">
      <c r="B57" s="16" t="s">
        <v>38</v>
      </c>
      <c r="C57" s="3"/>
      <c r="D57" s="149">
        <v>44</v>
      </c>
      <c r="E57" s="149">
        <v>25</v>
      </c>
      <c r="F57" s="12">
        <f t="shared" si="3"/>
        <v>6.1365736301668382E-3</v>
      </c>
      <c r="G57" s="12">
        <f t="shared" si="4"/>
        <v>3.8892345986309895E-3</v>
      </c>
    </row>
    <row r="58" spans="2:7" x14ac:dyDescent="0.3">
      <c r="B58" s="16" t="s">
        <v>39</v>
      </c>
      <c r="C58" s="3"/>
      <c r="D58" s="149">
        <v>65</v>
      </c>
      <c r="E58" s="149">
        <v>75</v>
      </c>
      <c r="F58" s="12">
        <f t="shared" si="3"/>
        <v>9.0653928627464648E-3</v>
      </c>
      <c r="G58" s="12">
        <f t="shared" si="4"/>
        <v>1.1667703795892968E-2</v>
      </c>
    </row>
    <row r="59" spans="2:7" ht="16.2" x14ac:dyDescent="0.45">
      <c r="B59" s="18" t="s">
        <v>40</v>
      </c>
      <c r="C59" s="3"/>
      <c r="D59" s="148">
        <v>150</v>
      </c>
      <c r="E59" s="148">
        <v>190</v>
      </c>
      <c r="F59" s="12">
        <f t="shared" si="3"/>
        <v>2.0920137375568765E-2</v>
      </c>
      <c r="G59" s="12">
        <f t="shared" si="4"/>
        <v>2.9558182949595519E-2</v>
      </c>
    </row>
    <row r="60" spans="2:7" x14ac:dyDescent="0.3">
      <c r="B60" s="19" t="s">
        <v>41</v>
      </c>
      <c r="C60" s="3"/>
      <c r="D60" s="20">
        <f>SUM(D56:D59)</f>
        <v>583</v>
      </c>
      <c r="E60" s="20">
        <f>SUM(E56:E59)</f>
        <v>640</v>
      </c>
      <c r="F60" s="12">
        <f t="shared" si="3"/>
        <v>8.130960059971061E-2</v>
      </c>
      <c r="G60" s="12">
        <f t="shared" si="4"/>
        <v>9.9564405724953328E-2</v>
      </c>
    </row>
    <row r="61" spans="2:7" ht="16.2" x14ac:dyDescent="0.45">
      <c r="B61" s="18" t="s">
        <v>42</v>
      </c>
      <c r="C61" s="3"/>
      <c r="D61" s="148">
        <v>2500</v>
      </c>
      <c r="E61" s="148">
        <v>3223</v>
      </c>
      <c r="F61" s="12">
        <f t="shared" si="3"/>
        <v>0.34866895625947941</v>
      </c>
      <c r="G61" s="12">
        <f t="shared" si="4"/>
        <v>0.50140012445550719</v>
      </c>
    </row>
    <row r="62" spans="2:7" x14ac:dyDescent="0.3">
      <c r="B62" s="19" t="s">
        <v>43</v>
      </c>
      <c r="C62" s="3"/>
      <c r="D62" s="20">
        <f>D60+D61</f>
        <v>3083</v>
      </c>
      <c r="E62" s="20">
        <f>E60+E61</f>
        <v>3863</v>
      </c>
      <c r="F62" s="12">
        <f t="shared" si="3"/>
        <v>0.42997855685919006</v>
      </c>
      <c r="G62" s="12">
        <f t="shared" si="4"/>
        <v>0.60096453018046048</v>
      </c>
    </row>
    <row r="63" spans="2:7" x14ac:dyDescent="0.3">
      <c r="B63" s="16" t="s">
        <v>44</v>
      </c>
      <c r="C63" s="3"/>
      <c r="D63" s="149">
        <v>1500</v>
      </c>
      <c r="E63" s="149">
        <v>1300</v>
      </c>
      <c r="F63" s="12">
        <f t="shared" si="3"/>
        <v>0.20920137375568768</v>
      </c>
      <c r="G63" s="12">
        <f t="shared" si="4"/>
        <v>0.20224019912881144</v>
      </c>
    </row>
    <row r="64" spans="2:7" x14ac:dyDescent="0.3">
      <c r="B64" s="16" t="s">
        <v>45</v>
      </c>
      <c r="C64" s="3"/>
      <c r="D64" s="149">
        <v>1852</v>
      </c>
      <c r="E64" s="149">
        <v>542</v>
      </c>
      <c r="F64" s="12">
        <f t="shared" si="3"/>
        <v>0.25829396279702238</v>
      </c>
      <c r="G64" s="12">
        <f t="shared" si="4"/>
        <v>8.4318606098319857E-2</v>
      </c>
    </row>
    <row r="65" spans="2:7" ht="16.2" x14ac:dyDescent="0.45">
      <c r="B65" s="18" t="s">
        <v>46</v>
      </c>
      <c r="C65" s="3"/>
      <c r="D65" s="13">
        <f>D33-(D10*D4/1000)+E65</f>
        <v>735.125</v>
      </c>
      <c r="E65" s="148">
        <v>723</v>
      </c>
      <c r="F65" s="12">
        <f t="shared" si="3"/>
        <v>0.10252610658809992</v>
      </c>
      <c r="G65" s="12">
        <f t="shared" si="4"/>
        <v>0.11247666459240821</v>
      </c>
    </row>
    <row r="66" spans="2:7" ht="18" x14ac:dyDescent="0.6">
      <c r="B66" s="24" t="s">
        <v>47</v>
      </c>
      <c r="C66" s="3"/>
      <c r="D66" s="25">
        <f>SUM(D63:D65)</f>
        <v>4087.125</v>
      </c>
      <c r="E66" s="25">
        <f>SUM(E63:E65)</f>
        <v>2565</v>
      </c>
      <c r="F66" s="12">
        <f t="shared" si="3"/>
        <v>0.57002144314080994</v>
      </c>
      <c r="G66" s="12">
        <f t="shared" si="4"/>
        <v>0.39903546981953952</v>
      </c>
    </row>
    <row r="67" spans="2:7" x14ac:dyDescent="0.3">
      <c r="B67" s="22" t="s">
        <v>48</v>
      </c>
      <c r="C67" s="22"/>
      <c r="D67" s="23">
        <f>D66+D62</f>
        <v>7170.125</v>
      </c>
      <c r="E67" s="23">
        <f>E66+E62</f>
        <v>6428</v>
      </c>
      <c r="F67" s="12">
        <f t="shared" si="3"/>
        <v>1</v>
      </c>
      <c r="G67" s="12">
        <f t="shared" si="4"/>
        <v>1</v>
      </c>
    </row>
    <row r="68" spans="2:7" ht="15" thickBot="1" x14ac:dyDescent="0.35">
      <c r="B68" s="26"/>
      <c r="C68" s="26"/>
      <c r="D68" s="27"/>
      <c r="E68" s="27"/>
    </row>
    <row r="69" spans="2:7" ht="18" x14ac:dyDescent="0.35">
      <c r="B69" s="105" t="s">
        <v>49</v>
      </c>
      <c r="C69" s="105"/>
      <c r="D69" s="105"/>
      <c r="E69" s="105"/>
    </row>
    <row r="70" spans="2:7" ht="18.600000000000001" thickBot="1" x14ac:dyDescent="0.4">
      <c r="B70" s="106" t="s">
        <v>15</v>
      </c>
      <c r="C70" s="106"/>
      <c r="D70" s="106"/>
      <c r="E70" s="106"/>
    </row>
    <row r="72" spans="2:7" ht="18" x14ac:dyDescent="0.6">
      <c r="D72" s="107" t="s">
        <v>16</v>
      </c>
      <c r="E72" s="107"/>
    </row>
    <row r="73" spans="2:7" ht="15.6" x14ac:dyDescent="0.3">
      <c r="B73" s="29" t="s">
        <v>50</v>
      </c>
      <c r="C73" s="3"/>
      <c r="D73" s="3"/>
    </row>
    <row r="74" spans="2:7" x14ac:dyDescent="0.3">
      <c r="B74" s="16" t="s">
        <v>51</v>
      </c>
      <c r="C74" s="3"/>
      <c r="D74" s="3"/>
    </row>
    <row r="75" spans="2:7" x14ac:dyDescent="0.3">
      <c r="B75" s="16" t="s">
        <v>52</v>
      </c>
      <c r="C75" s="3"/>
      <c r="D75" s="121"/>
    </row>
    <row r="76" spans="2:7" x14ac:dyDescent="0.3">
      <c r="B76" s="16" t="s">
        <v>53</v>
      </c>
      <c r="C76" s="3"/>
    </row>
    <row r="77" spans="2:7" x14ac:dyDescent="0.3">
      <c r="B77" s="16" t="s">
        <v>54</v>
      </c>
      <c r="C77" s="3"/>
      <c r="D77" s="123">
        <f>E46-D46</f>
        <v>29</v>
      </c>
    </row>
    <row r="78" spans="2:7" x14ac:dyDescent="0.3">
      <c r="B78" s="16" t="s">
        <v>55</v>
      </c>
      <c r="C78" s="3"/>
      <c r="D78" s="3"/>
    </row>
    <row r="79" spans="2:7" x14ac:dyDescent="0.3">
      <c r="B79" s="16" t="s">
        <v>56</v>
      </c>
      <c r="C79" s="3"/>
      <c r="D79" s="121"/>
    </row>
    <row r="80" spans="2:7" x14ac:dyDescent="0.3">
      <c r="B80" s="16" t="s">
        <v>57</v>
      </c>
      <c r="C80" s="3"/>
      <c r="D80" s="30">
        <f>D56-E56</f>
        <v>-26</v>
      </c>
    </row>
    <row r="81" spans="2:4" ht="16.2" x14ac:dyDescent="0.45">
      <c r="B81" s="18" t="s">
        <v>58</v>
      </c>
      <c r="C81" s="3"/>
    </row>
    <row r="82" spans="2:4" x14ac:dyDescent="0.3">
      <c r="B82" s="19" t="s">
        <v>59</v>
      </c>
      <c r="C82" s="19"/>
      <c r="D82" s="121"/>
    </row>
    <row r="83" spans="2:4" x14ac:dyDescent="0.3">
      <c r="B83" s="3"/>
      <c r="C83" s="3"/>
      <c r="D83" s="3"/>
    </row>
    <row r="84" spans="2:4" x14ac:dyDescent="0.3">
      <c r="B84" s="19" t="s">
        <v>60</v>
      </c>
      <c r="C84" s="3"/>
      <c r="D84" s="3"/>
    </row>
    <row r="85" spans="2:4" x14ac:dyDescent="0.3">
      <c r="B85" s="16" t="s">
        <v>61</v>
      </c>
      <c r="C85" s="3"/>
      <c r="D85" s="30">
        <f>E50-D50</f>
        <v>-165</v>
      </c>
    </row>
    <row r="86" spans="2:4" ht="16.2" x14ac:dyDescent="0.45">
      <c r="B86" s="18" t="s">
        <v>62</v>
      </c>
      <c r="C86" s="3"/>
      <c r="D86" s="121"/>
    </row>
    <row r="87" spans="2:4" x14ac:dyDescent="0.3">
      <c r="B87" s="19" t="s">
        <v>63</v>
      </c>
      <c r="C87" s="19"/>
      <c r="D87" s="19"/>
    </row>
    <row r="88" spans="2:4" x14ac:dyDescent="0.3">
      <c r="B88" s="3"/>
      <c r="C88" s="3"/>
      <c r="D88" s="121"/>
    </row>
    <row r="89" spans="2:4" x14ac:dyDescent="0.3">
      <c r="B89" s="19" t="s">
        <v>64</v>
      </c>
      <c r="C89" s="3"/>
      <c r="D89" s="3"/>
    </row>
    <row r="90" spans="2:4" x14ac:dyDescent="0.3">
      <c r="B90" s="16" t="s">
        <v>110</v>
      </c>
      <c r="C90" s="3"/>
      <c r="D90" s="30">
        <f>D57-E57</f>
        <v>19</v>
      </c>
    </row>
    <row r="91" spans="2:4" x14ac:dyDescent="0.3">
      <c r="B91" s="16" t="s">
        <v>65</v>
      </c>
      <c r="C91" s="3"/>
    </row>
    <row r="92" spans="2:4" x14ac:dyDescent="0.3">
      <c r="B92" s="16" t="s">
        <v>66</v>
      </c>
      <c r="C92" s="3"/>
      <c r="D92" s="3"/>
    </row>
    <row r="93" spans="2:4" x14ac:dyDescent="0.3">
      <c r="B93" s="16" t="s">
        <v>67</v>
      </c>
      <c r="C93" s="3"/>
      <c r="D93" s="3"/>
    </row>
    <row r="94" spans="2:4" ht="16.2" x14ac:dyDescent="0.45">
      <c r="B94" s="18" t="s">
        <v>68</v>
      </c>
      <c r="C94" s="3"/>
      <c r="D94" s="123">
        <f>-D4*D10/1000</f>
        <v>-35</v>
      </c>
    </row>
    <row r="95" spans="2:4" x14ac:dyDescent="0.3">
      <c r="B95" s="19" t="s">
        <v>69</v>
      </c>
      <c r="C95" s="3"/>
      <c r="D95" s="19"/>
    </row>
    <row r="96" spans="2:4" x14ac:dyDescent="0.3">
      <c r="B96" s="3"/>
      <c r="C96" s="3"/>
      <c r="D96" s="3"/>
    </row>
    <row r="97" spans="2:4" x14ac:dyDescent="0.3">
      <c r="B97" s="22" t="s">
        <v>70</v>
      </c>
      <c r="C97" s="22"/>
      <c r="D97" s="22"/>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9:P55"/>
  <sheetViews>
    <sheetView workbookViewId="0">
      <selection activeCell="D76" sqref="D76"/>
    </sheetView>
  </sheetViews>
  <sheetFormatPr defaultColWidth="8.77734375" defaultRowHeight="14.4" x14ac:dyDescent="0.3"/>
  <cols>
    <col min="1" max="1" width="2.77734375" style="41" customWidth="1"/>
    <col min="2" max="2" width="31.5546875" style="41" customWidth="1"/>
    <col min="3" max="5" width="9.21875" style="41" customWidth="1"/>
    <col min="6" max="14" width="11.21875" style="41" customWidth="1"/>
    <col min="15" max="16384" width="8.77734375" style="41"/>
  </cols>
  <sheetData>
    <row r="19" spans="2:16" ht="15" thickBot="1" x14ac:dyDescent="0.4"/>
    <row r="20" spans="2:16" s="47" customFormat="1" ht="34.5" customHeight="1" thickBot="1" x14ac:dyDescent="0.4">
      <c r="B20" s="110" t="s">
        <v>101</v>
      </c>
      <c r="C20" s="111"/>
      <c r="D20" s="111"/>
      <c r="E20" s="111"/>
      <c r="F20" s="111"/>
      <c r="G20" s="111"/>
      <c r="H20" s="111"/>
      <c r="I20" s="111"/>
      <c r="J20" s="111"/>
      <c r="K20" s="111"/>
      <c r="L20" s="111"/>
      <c r="M20" s="111"/>
      <c r="N20" s="112"/>
    </row>
    <row r="21" spans="2:16" ht="15" thickBot="1" x14ac:dyDescent="0.4"/>
    <row r="22" spans="2:16" ht="15" thickBot="1" x14ac:dyDescent="0.4">
      <c r="B22" s="60" t="s">
        <v>116</v>
      </c>
      <c r="C22" s="5"/>
      <c r="F22" s="58">
        <v>0.12</v>
      </c>
      <c r="H22" s="41" t="s">
        <v>121</v>
      </c>
      <c r="L22" s="57">
        <v>35000</v>
      </c>
    </row>
    <row r="23" spans="2:16" ht="15" thickBot="1" x14ac:dyDescent="0.4">
      <c r="B23" s="60" t="s">
        <v>117</v>
      </c>
      <c r="C23" s="5"/>
      <c r="F23" s="58">
        <v>0.65</v>
      </c>
    </row>
    <row r="24" spans="2:16" ht="15" thickBot="1" x14ac:dyDescent="0.4">
      <c r="B24" s="60" t="s">
        <v>118</v>
      </c>
      <c r="C24" s="5"/>
      <c r="F24" s="58">
        <v>0.23</v>
      </c>
      <c r="H24" s="41" t="s">
        <v>122</v>
      </c>
      <c r="L24" s="46" t="s">
        <v>125</v>
      </c>
      <c r="P24" s="41" t="s">
        <v>85</v>
      </c>
    </row>
    <row r="25" spans="2:16" ht="15" thickBot="1" x14ac:dyDescent="0.4">
      <c r="B25" s="55"/>
      <c r="C25" s="5"/>
      <c r="P25" s="41" t="s">
        <v>124</v>
      </c>
    </row>
    <row r="26" spans="2:16" ht="15" thickBot="1" x14ac:dyDescent="0.4">
      <c r="B26" s="41" t="s">
        <v>119</v>
      </c>
      <c r="C26" s="5"/>
      <c r="F26" s="58">
        <v>0.45</v>
      </c>
      <c r="H26" s="60" t="s">
        <v>102</v>
      </c>
      <c r="L26" s="57">
        <v>12500</v>
      </c>
      <c r="P26" s="41" t="s">
        <v>125</v>
      </c>
    </row>
    <row r="27" spans="2:16" ht="14.55" x14ac:dyDescent="0.35">
      <c r="B27" s="41">
        <f>Collect1</f>
        <v>0.65</v>
      </c>
      <c r="C27" s="5"/>
      <c r="P27" s="41" t="s">
        <v>126</v>
      </c>
    </row>
    <row r="28" spans="2:16" ht="23.25" customHeight="1" x14ac:dyDescent="0.6">
      <c r="B28" s="44"/>
      <c r="C28" s="50" t="s">
        <v>81</v>
      </c>
      <c r="D28" s="50" t="s">
        <v>82</v>
      </c>
      <c r="E28" s="50" t="s">
        <v>83</v>
      </c>
      <c r="F28" s="50" t="s">
        <v>84</v>
      </c>
      <c r="G28" s="50" t="s">
        <v>85</v>
      </c>
      <c r="H28" s="50" t="s">
        <v>86</v>
      </c>
      <c r="I28" s="50" t="s">
        <v>87</v>
      </c>
      <c r="J28" s="50" t="s">
        <v>88</v>
      </c>
      <c r="K28" s="50" t="s">
        <v>89</v>
      </c>
      <c r="L28" s="50" t="s">
        <v>90</v>
      </c>
      <c r="M28" s="50" t="s">
        <v>91</v>
      </c>
      <c r="N28" s="50" t="s">
        <v>92</v>
      </c>
    </row>
    <row r="29" spans="2:16" ht="14.55" customHeight="1" x14ac:dyDescent="0.3">
      <c r="B29" s="41" t="s">
        <v>115</v>
      </c>
      <c r="C29" s="132">
        <v>7500</v>
      </c>
      <c r="D29" s="132">
        <v>8750</v>
      </c>
      <c r="E29" s="132">
        <v>9500</v>
      </c>
      <c r="F29" s="130">
        <v>10500</v>
      </c>
      <c r="G29" s="130">
        <v>7000</v>
      </c>
      <c r="H29" s="130">
        <v>9000</v>
      </c>
      <c r="I29" s="130">
        <v>10600</v>
      </c>
      <c r="J29" s="130">
        <v>11500</v>
      </c>
      <c r="K29" s="130">
        <v>9000</v>
      </c>
      <c r="L29" s="130">
        <v>7500</v>
      </c>
      <c r="M29" s="130">
        <v>6500</v>
      </c>
      <c r="N29" s="130">
        <v>5500</v>
      </c>
    </row>
    <row r="30" spans="2:16" x14ac:dyDescent="0.3">
      <c r="C30" s="5"/>
      <c r="D30" s="5"/>
      <c r="E30" s="5"/>
      <c r="F30" s="5"/>
      <c r="G30" s="5"/>
      <c r="H30" s="5"/>
      <c r="I30" s="5"/>
      <c r="J30" s="5"/>
      <c r="K30" s="5"/>
      <c r="L30" s="5"/>
      <c r="M30" s="5"/>
      <c r="N30" s="5"/>
    </row>
    <row r="31" spans="2:16" x14ac:dyDescent="0.3">
      <c r="B31" s="55" t="s">
        <v>113</v>
      </c>
      <c r="C31" s="5"/>
      <c r="D31" s="5"/>
      <c r="E31" s="5"/>
      <c r="F31" s="62">
        <f>F29*$F$22+E29*$F$23+D29*$F$24</f>
        <v>9447.5</v>
      </c>
      <c r="G31" s="62">
        <f t="shared" ref="G31:N31" si="0">G29*$F$22+F29*$F$23+E29*$F$24</f>
        <v>9850</v>
      </c>
      <c r="H31" s="62">
        <f t="shared" si="0"/>
        <v>8045</v>
      </c>
      <c r="I31" s="62">
        <f t="shared" si="0"/>
        <v>8732</v>
      </c>
      <c r="J31" s="62">
        <f t="shared" si="0"/>
        <v>10340</v>
      </c>
      <c r="K31" s="62">
        <f t="shared" si="0"/>
        <v>10993</v>
      </c>
      <c r="L31" s="62">
        <f t="shared" si="0"/>
        <v>9395</v>
      </c>
      <c r="M31" s="62">
        <f t="shared" si="0"/>
        <v>7725</v>
      </c>
      <c r="N31" s="62">
        <f t="shared" si="0"/>
        <v>6610</v>
      </c>
    </row>
    <row r="32" spans="2:16" ht="14.55" x14ac:dyDescent="0.35">
      <c r="B32" s="55"/>
      <c r="C32" s="5"/>
      <c r="D32" s="5"/>
      <c r="E32" s="5"/>
      <c r="F32" s="5"/>
      <c r="G32" s="5"/>
      <c r="H32" s="5"/>
      <c r="I32" s="5"/>
      <c r="J32" s="5"/>
      <c r="K32" s="5"/>
      <c r="L32" s="5"/>
      <c r="M32" s="5"/>
      <c r="N32" s="5"/>
    </row>
    <row r="33" spans="2:15" ht="14.55" x14ac:dyDescent="0.35">
      <c r="B33" s="55" t="s">
        <v>114</v>
      </c>
      <c r="C33" s="5"/>
      <c r="D33" s="5"/>
      <c r="E33" s="5"/>
      <c r="F33" s="62">
        <f>$F$26*F29</f>
        <v>4725</v>
      </c>
      <c r="G33" s="62">
        <f t="shared" ref="G33:N33" si="1">$F$26*G29</f>
        <v>3150</v>
      </c>
      <c r="H33" s="62">
        <f t="shared" si="1"/>
        <v>4050</v>
      </c>
      <c r="I33" s="62">
        <f t="shared" si="1"/>
        <v>4770</v>
      </c>
      <c r="J33" s="62">
        <f t="shared" si="1"/>
        <v>5175</v>
      </c>
      <c r="K33" s="62">
        <f t="shared" si="1"/>
        <v>4050</v>
      </c>
      <c r="L33" s="62">
        <f t="shared" si="1"/>
        <v>3375</v>
      </c>
      <c r="M33" s="62">
        <f t="shared" si="1"/>
        <v>2925</v>
      </c>
      <c r="N33" s="62">
        <f t="shared" si="1"/>
        <v>2475</v>
      </c>
    </row>
    <row r="34" spans="2:15" ht="14.55" x14ac:dyDescent="0.35">
      <c r="B34" s="55" t="s">
        <v>4</v>
      </c>
      <c r="C34" s="5"/>
      <c r="D34" s="5"/>
      <c r="E34" s="5"/>
      <c r="F34" s="59">
        <v>500</v>
      </c>
      <c r="G34" s="59">
        <v>500</v>
      </c>
      <c r="H34" s="59">
        <v>500</v>
      </c>
      <c r="I34" s="59">
        <v>500</v>
      </c>
      <c r="J34" s="59">
        <v>500</v>
      </c>
      <c r="K34" s="59">
        <v>500</v>
      </c>
      <c r="L34" s="59">
        <v>500</v>
      </c>
      <c r="M34" s="59">
        <v>500</v>
      </c>
      <c r="N34" s="59">
        <v>500</v>
      </c>
    </row>
    <row r="35" spans="2:15" ht="14.55" x14ac:dyDescent="0.35">
      <c r="B35" s="55" t="s">
        <v>108</v>
      </c>
      <c r="C35" s="5"/>
      <c r="D35" s="5"/>
      <c r="E35" s="5"/>
      <c r="F35" s="59">
        <v>650</v>
      </c>
      <c r="G35" s="59">
        <v>0</v>
      </c>
      <c r="H35" s="59">
        <v>0</v>
      </c>
      <c r="I35" s="59">
        <v>650</v>
      </c>
      <c r="J35" s="59">
        <v>0</v>
      </c>
      <c r="K35" s="59">
        <v>0</v>
      </c>
      <c r="L35" s="59">
        <v>650</v>
      </c>
      <c r="M35" s="59">
        <v>0</v>
      </c>
      <c r="N35" s="59">
        <v>0</v>
      </c>
    </row>
    <row r="36" spans="2:15" ht="14.55" x14ac:dyDescent="0.35">
      <c r="B36" s="55" t="s">
        <v>120</v>
      </c>
      <c r="C36" s="5"/>
      <c r="D36" s="5"/>
      <c r="E36" s="5"/>
      <c r="F36" s="59">
        <v>0</v>
      </c>
      <c r="G36" s="62">
        <f>IF($L$24="May",$L$22,0)</f>
        <v>0</v>
      </c>
      <c r="H36" s="62">
        <f>IF($L$24="June",$L$22,0)</f>
        <v>0</v>
      </c>
      <c r="I36" s="62">
        <f>IF($L$24="July",$L$22,0)</f>
        <v>35000</v>
      </c>
      <c r="J36" s="62">
        <f>IF($L$24="August",$L$22,0)</f>
        <v>0</v>
      </c>
      <c r="K36" s="59">
        <v>0</v>
      </c>
      <c r="L36" s="59">
        <v>0</v>
      </c>
      <c r="M36" s="59">
        <v>0</v>
      </c>
      <c r="N36" s="59">
        <v>0</v>
      </c>
    </row>
    <row r="37" spans="2:15" ht="17.55" x14ac:dyDescent="0.65">
      <c r="B37" s="63" t="s">
        <v>109</v>
      </c>
      <c r="C37" s="5"/>
      <c r="D37" s="5"/>
      <c r="E37" s="5"/>
      <c r="F37" s="61">
        <v>125</v>
      </c>
      <c r="G37" s="61">
        <v>0</v>
      </c>
      <c r="H37" s="61">
        <v>0</v>
      </c>
      <c r="I37" s="61">
        <v>125</v>
      </c>
      <c r="J37" s="61">
        <v>0</v>
      </c>
      <c r="K37" s="61">
        <v>0</v>
      </c>
      <c r="L37" s="61">
        <v>125</v>
      </c>
      <c r="M37" s="61">
        <v>0</v>
      </c>
      <c r="N37" s="61">
        <v>0</v>
      </c>
    </row>
    <row r="38" spans="2:15" ht="14.55" x14ac:dyDescent="0.35">
      <c r="B38" s="55" t="s">
        <v>123</v>
      </c>
      <c r="C38" s="5"/>
      <c r="D38" s="5"/>
      <c r="E38" s="5"/>
      <c r="F38" s="59">
        <f t="shared" ref="F38:N38" si="2">SUM(F33:F37)</f>
        <v>6000</v>
      </c>
      <c r="G38" s="59">
        <f t="shared" si="2"/>
        <v>3650</v>
      </c>
      <c r="H38" s="59">
        <f t="shared" si="2"/>
        <v>4550</v>
      </c>
      <c r="I38" s="59">
        <f t="shared" si="2"/>
        <v>41045</v>
      </c>
      <c r="J38" s="59">
        <f t="shared" si="2"/>
        <v>5675</v>
      </c>
      <c r="K38" s="59">
        <f t="shared" si="2"/>
        <v>4550</v>
      </c>
      <c r="L38" s="59">
        <f t="shared" si="2"/>
        <v>4650</v>
      </c>
      <c r="M38" s="59">
        <f t="shared" si="2"/>
        <v>3425</v>
      </c>
      <c r="N38" s="59">
        <f t="shared" si="2"/>
        <v>2975</v>
      </c>
    </row>
    <row r="39" spans="2:15" ht="15" thickBot="1" x14ac:dyDescent="0.4">
      <c r="B39" s="40"/>
      <c r="C39" s="40"/>
      <c r="D39" s="40"/>
      <c r="E39" s="40"/>
      <c r="F39" s="40"/>
      <c r="G39" s="40"/>
      <c r="H39" s="40"/>
      <c r="I39" s="40"/>
      <c r="J39" s="40"/>
      <c r="K39" s="40"/>
      <c r="L39" s="40"/>
      <c r="M39" s="40"/>
      <c r="N39" s="40"/>
    </row>
    <row r="40" spans="2:15" ht="27" customHeight="1" thickBot="1" x14ac:dyDescent="0.4">
      <c r="B40" s="113" t="s">
        <v>103</v>
      </c>
      <c r="C40" s="113"/>
      <c r="D40" s="113"/>
      <c r="E40" s="113"/>
      <c r="F40" s="113"/>
      <c r="G40" s="113"/>
      <c r="H40" s="113"/>
      <c r="I40" s="113"/>
      <c r="J40" s="113"/>
      <c r="K40" s="113"/>
      <c r="L40" s="113"/>
      <c r="M40" s="113"/>
      <c r="N40" s="113"/>
    </row>
    <row r="41" spans="2:15" s="47" customFormat="1" ht="24" customHeight="1" thickBot="1" x14ac:dyDescent="0.4">
      <c r="B41" s="48"/>
      <c r="C41" s="49"/>
      <c r="D41" s="49"/>
      <c r="E41" s="49" t="s">
        <v>83</v>
      </c>
      <c r="F41" s="49" t="s">
        <v>84</v>
      </c>
      <c r="G41" s="49" t="s">
        <v>85</v>
      </c>
      <c r="H41" s="49" t="s">
        <v>86</v>
      </c>
      <c r="I41" s="49" t="s">
        <v>87</v>
      </c>
      <c r="J41" s="49" t="s">
        <v>88</v>
      </c>
      <c r="K41" s="49" t="s">
        <v>89</v>
      </c>
      <c r="L41" s="49" t="s">
        <v>90</v>
      </c>
      <c r="M41" s="49" t="s">
        <v>91</v>
      </c>
      <c r="N41" s="49" t="s">
        <v>92</v>
      </c>
    </row>
    <row r="42" spans="2:15" ht="20.25" customHeight="1" x14ac:dyDescent="0.35">
      <c r="B42" s="41" t="s">
        <v>93</v>
      </c>
      <c r="F42" s="41">
        <f t="shared" ref="F42:N42" si="3">E46</f>
        <v>6000</v>
      </c>
      <c r="G42" s="41">
        <f t="shared" si="3"/>
        <v>12500</v>
      </c>
      <c r="H42" s="41">
        <f t="shared" si="3"/>
        <v>12500</v>
      </c>
      <c r="I42" s="41">
        <f t="shared" si="3"/>
        <v>12500</v>
      </c>
      <c r="J42" s="41">
        <f t="shared" si="3"/>
        <v>12500</v>
      </c>
      <c r="K42" s="41">
        <f t="shared" si="3"/>
        <v>12500</v>
      </c>
      <c r="L42" s="41">
        <f t="shared" si="3"/>
        <v>12500</v>
      </c>
      <c r="M42" s="41">
        <f t="shared" si="3"/>
        <v>12500</v>
      </c>
      <c r="N42" s="41">
        <f t="shared" si="3"/>
        <v>12500</v>
      </c>
    </row>
    <row r="43" spans="2:15" ht="16.05" x14ac:dyDescent="0.5">
      <c r="B43" s="42" t="s">
        <v>94</v>
      </c>
      <c r="C43" s="43"/>
      <c r="D43" s="43"/>
      <c r="E43" s="43"/>
      <c r="F43" s="43">
        <f>F31-F38</f>
        <v>3447.5</v>
      </c>
      <c r="G43" s="43">
        <f t="shared" ref="G43:N43" si="4">G31-G38</f>
        <v>6200</v>
      </c>
      <c r="H43" s="43">
        <f t="shared" si="4"/>
        <v>3495</v>
      </c>
      <c r="I43" s="43">
        <f t="shared" si="4"/>
        <v>-32313</v>
      </c>
      <c r="J43" s="43">
        <f t="shared" si="4"/>
        <v>4665</v>
      </c>
      <c r="K43" s="43">
        <f t="shared" si="4"/>
        <v>6443</v>
      </c>
      <c r="L43" s="43">
        <f t="shared" si="4"/>
        <v>4745</v>
      </c>
      <c r="M43" s="43">
        <f t="shared" si="4"/>
        <v>4300</v>
      </c>
      <c r="N43" s="43">
        <f t="shared" si="4"/>
        <v>3635</v>
      </c>
    </row>
    <row r="44" spans="2:15" s="44" customFormat="1" x14ac:dyDescent="0.3">
      <c r="B44" s="44" t="s">
        <v>95</v>
      </c>
      <c r="D44" s="53"/>
      <c r="E44" s="53"/>
      <c r="F44" s="53">
        <f t="shared" ref="F44:N44" si="5">SUM(F42:F43)</f>
        <v>9447.5</v>
      </c>
      <c r="G44" s="53">
        <f t="shared" si="5"/>
        <v>18700</v>
      </c>
      <c r="H44" s="53">
        <f t="shared" si="5"/>
        <v>15995</v>
      </c>
      <c r="I44" s="53">
        <f t="shared" si="5"/>
        <v>-19813</v>
      </c>
      <c r="J44" s="53">
        <f t="shared" si="5"/>
        <v>17165</v>
      </c>
      <c r="K44" s="53">
        <f t="shared" si="5"/>
        <v>18943</v>
      </c>
      <c r="L44" s="53">
        <f t="shared" si="5"/>
        <v>17245</v>
      </c>
      <c r="M44" s="53">
        <f t="shared" si="5"/>
        <v>16800</v>
      </c>
      <c r="N44" s="53">
        <f t="shared" si="5"/>
        <v>16135</v>
      </c>
    </row>
    <row r="45" spans="2:15" ht="16.2" x14ac:dyDescent="0.45">
      <c r="B45" s="42" t="s">
        <v>96</v>
      </c>
      <c r="C45" s="43"/>
      <c r="D45" s="43"/>
      <c r="E45" s="43"/>
      <c r="F45" s="43">
        <f t="shared" ref="F45:N45" si="6">F46-F44</f>
        <v>3052.5</v>
      </c>
      <c r="G45" s="43">
        <f t="shared" si="6"/>
        <v>-6200</v>
      </c>
      <c r="H45" s="43">
        <f t="shared" si="6"/>
        <v>-3495</v>
      </c>
      <c r="I45" s="43">
        <f t="shared" si="6"/>
        <v>32313</v>
      </c>
      <c r="J45" s="43">
        <f t="shared" si="6"/>
        <v>-4665</v>
      </c>
      <c r="K45" s="43">
        <f t="shared" si="6"/>
        <v>-6443</v>
      </c>
      <c r="L45" s="43">
        <f t="shared" si="6"/>
        <v>-4745</v>
      </c>
      <c r="M45" s="43">
        <f t="shared" si="6"/>
        <v>-4300</v>
      </c>
      <c r="N45" s="43">
        <f t="shared" si="6"/>
        <v>-3635</v>
      </c>
    </row>
    <row r="46" spans="2:15" s="44" customFormat="1" x14ac:dyDescent="0.3">
      <c r="B46" s="44" t="s">
        <v>97</v>
      </c>
      <c r="D46" s="53"/>
      <c r="E46" s="53">
        <v>6000</v>
      </c>
      <c r="F46" s="53">
        <f>$L$26</f>
        <v>12500</v>
      </c>
      <c r="G46" s="55">
        <f t="shared" ref="G46:N46" si="7">$L$26</f>
        <v>12500</v>
      </c>
      <c r="H46" s="55">
        <f t="shared" si="7"/>
        <v>12500</v>
      </c>
      <c r="I46" s="55">
        <f t="shared" si="7"/>
        <v>12500</v>
      </c>
      <c r="J46" s="55">
        <f t="shared" si="7"/>
        <v>12500</v>
      </c>
      <c r="K46" s="55">
        <f t="shared" si="7"/>
        <v>12500</v>
      </c>
      <c r="L46" s="55">
        <f t="shared" si="7"/>
        <v>12500</v>
      </c>
      <c r="M46" s="55">
        <f t="shared" si="7"/>
        <v>12500</v>
      </c>
      <c r="N46" s="55">
        <f t="shared" si="7"/>
        <v>12500</v>
      </c>
    </row>
    <row r="47" spans="2:15" ht="9.75" customHeight="1" thickBot="1" x14ac:dyDescent="0.35">
      <c r="B47" s="40"/>
      <c r="C47" s="40"/>
      <c r="D47" s="40"/>
      <c r="E47" s="40"/>
      <c r="F47" s="40"/>
      <c r="G47" s="40"/>
      <c r="H47" s="40"/>
      <c r="I47" s="40"/>
      <c r="J47" s="40"/>
      <c r="K47" s="40"/>
      <c r="L47" s="40"/>
      <c r="M47" s="40"/>
      <c r="N47" s="40"/>
    </row>
    <row r="48" spans="2:15" s="45" customFormat="1" ht="24" customHeight="1" x14ac:dyDescent="0.45">
      <c r="B48" s="45" t="s">
        <v>98</v>
      </c>
      <c r="C48" s="53"/>
      <c r="D48" s="53"/>
      <c r="E48" s="53"/>
      <c r="F48" s="55">
        <f t="shared" ref="F48:N48" si="8">E48+F45</f>
        <v>3052.5</v>
      </c>
      <c r="G48" s="55">
        <f t="shared" si="8"/>
        <v>-3147.5</v>
      </c>
      <c r="H48" s="55">
        <f t="shared" si="8"/>
        <v>-6642.5</v>
      </c>
      <c r="I48" s="55">
        <f t="shared" si="8"/>
        <v>25670.5</v>
      </c>
      <c r="J48" s="55">
        <f t="shared" si="8"/>
        <v>21005.5</v>
      </c>
      <c r="K48" s="55">
        <f t="shared" si="8"/>
        <v>14562.5</v>
      </c>
      <c r="L48" s="55">
        <f t="shared" si="8"/>
        <v>9817.5</v>
      </c>
      <c r="M48" s="55">
        <f t="shared" si="8"/>
        <v>5517.5</v>
      </c>
      <c r="N48" s="55">
        <f t="shared" si="8"/>
        <v>1882.5</v>
      </c>
      <c r="O48" s="43"/>
    </row>
    <row r="49" spans="2:14" ht="10.5" customHeight="1" thickBot="1" x14ac:dyDescent="0.35">
      <c r="B49" s="40"/>
      <c r="C49" s="40"/>
      <c r="D49" s="40"/>
      <c r="E49" s="40"/>
      <c r="F49" s="40"/>
      <c r="G49" s="40"/>
      <c r="H49" s="40"/>
      <c r="I49" s="40"/>
      <c r="J49" s="40"/>
      <c r="K49" s="40"/>
      <c r="L49" s="40"/>
      <c r="M49" s="40"/>
      <c r="N49" s="40"/>
    </row>
    <row r="50" spans="2:14" ht="27" customHeight="1" thickBot="1" x14ac:dyDescent="0.35">
      <c r="B50" s="113" t="s">
        <v>127</v>
      </c>
      <c r="C50" s="113"/>
      <c r="D50" s="113"/>
      <c r="E50" s="113"/>
      <c r="F50" s="113"/>
      <c r="G50" s="113"/>
      <c r="H50" s="113"/>
      <c r="I50" s="113"/>
      <c r="J50" s="113"/>
      <c r="K50" s="113"/>
      <c r="L50" s="113"/>
      <c r="M50" s="113"/>
      <c r="N50" s="113"/>
    </row>
    <row r="51" spans="2:14" s="47" customFormat="1" ht="24" customHeight="1" thickBot="1" x14ac:dyDescent="0.35">
      <c r="B51" s="48"/>
      <c r="C51" s="49"/>
      <c r="D51" s="49"/>
      <c r="E51" s="49" t="s">
        <v>83</v>
      </c>
      <c r="F51" s="49" t="s">
        <v>84</v>
      </c>
      <c r="G51" s="49" t="s">
        <v>85</v>
      </c>
      <c r="H51" s="49" t="s">
        <v>86</v>
      </c>
      <c r="I51" s="49" t="s">
        <v>87</v>
      </c>
      <c r="J51" s="49" t="s">
        <v>88</v>
      </c>
      <c r="K51" s="49" t="s">
        <v>89</v>
      </c>
      <c r="L51" s="49" t="s">
        <v>90</v>
      </c>
      <c r="M51" s="49" t="s">
        <v>91</v>
      </c>
      <c r="N51" s="49" t="s">
        <v>92</v>
      </c>
    </row>
    <row r="52" spans="2:14" ht="21.75" customHeight="1" x14ac:dyDescent="0.3">
      <c r="B52" s="41" t="s">
        <v>99</v>
      </c>
      <c r="E52" s="41">
        <v>0</v>
      </c>
      <c r="F52" s="41">
        <f t="shared" ref="F52:N52" si="9">IF(F48&gt;0,F48,0)</f>
        <v>3052.5</v>
      </c>
      <c r="G52" s="41">
        <f t="shared" si="9"/>
        <v>0</v>
      </c>
      <c r="H52" s="41">
        <f t="shared" si="9"/>
        <v>0</v>
      </c>
      <c r="I52" s="41">
        <f t="shared" si="9"/>
        <v>25670.5</v>
      </c>
      <c r="J52" s="41">
        <f t="shared" si="9"/>
        <v>21005.5</v>
      </c>
      <c r="K52" s="41">
        <f t="shared" si="9"/>
        <v>14562.5</v>
      </c>
      <c r="L52" s="41">
        <f t="shared" si="9"/>
        <v>9817.5</v>
      </c>
      <c r="M52" s="41">
        <f t="shared" si="9"/>
        <v>5517.5</v>
      </c>
      <c r="N52" s="41">
        <f t="shared" si="9"/>
        <v>1882.5</v>
      </c>
    </row>
    <row r="53" spans="2:14" ht="20.25" customHeight="1" x14ac:dyDescent="0.3">
      <c r="B53" s="41" t="s">
        <v>100</v>
      </c>
      <c r="E53" s="41">
        <v>0</v>
      </c>
      <c r="F53" s="41">
        <f t="shared" ref="F53:N53" si="10">IF(F48&lt;0,-F48,0)</f>
        <v>0</v>
      </c>
      <c r="G53" s="41">
        <f t="shared" si="10"/>
        <v>3147.5</v>
      </c>
      <c r="H53" s="41">
        <f t="shared" si="10"/>
        <v>6642.5</v>
      </c>
      <c r="I53" s="41">
        <f t="shared" si="10"/>
        <v>0</v>
      </c>
      <c r="J53" s="41">
        <f t="shared" si="10"/>
        <v>0</v>
      </c>
      <c r="K53" s="41">
        <f t="shared" si="10"/>
        <v>0</v>
      </c>
      <c r="L53" s="41">
        <f t="shared" si="10"/>
        <v>0</v>
      </c>
      <c r="M53" s="41">
        <f t="shared" si="10"/>
        <v>0</v>
      </c>
      <c r="N53" s="41">
        <f t="shared" si="10"/>
        <v>0</v>
      </c>
    </row>
    <row r="54" spans="2:14" ht="8.25" customHeight="1" thickBot="1" x14ac:dyDescent="0.35">
      <c r="B54" s="40"/>
      <c r="C54" s="40"/>
      <c r="D54" s="40"/>
      <c r="E54" s="40"/>
      <c r="F54" s="40"/>
      <c r="G54" s="40"/>
      <c r="H54" s="40"/>
      <c r="I54" s="40"/>
      <c r="J54" s="40"/>
      <c r="K54" s="40"/>
      <c r="L54" s="40"/>
      <c r="M54" s="40"/>
      <c r="N54" s="40"/>
    </row>
    <row r="55" spans="2:14" ht="6" customHeight="1" thickBot="1" x14ac:dyDescent="0.35">
      <c r="B55" s="40"/>
      <c r="C55" s="40"/>
      <c r="D55" s="40"/>
      <c r="E55" s="40"/>
      <c r="F55" s="40"/>
      <c r="G55" s="40"/>
      <c r="H55" s="40"/>
      <c r="I55" s="40"/>
      <c r="J55" s="40"/>
      <c r="K55" s="40"/>
      <c r="L55" s="40"/>
      <c r="M55" s="40"/>
      <c r="N55" s="40"/>
    </row>
  </sheetData>
  <scenarios current="0" sqref="F43:N43">
    <scenario name="Good" locked="1" count="3" user="Del" comment="Created by Del on 6/15/2011_x000a_Modified by Del on 6/15/2011">
      <inputCells r="F22" val="0.2" numFmtId="9"/>
      <inputCells r="F23" val="0.8" numFmtId="9"/>
      <inputCells r="F24" val="0" numFmtId="9"/>
    </scenario>
    <scenario name="Normal" locked="1" count="3" user="Del" comment="Created by Del on 6/15/2011">
      <inputCells r="F22" val="0.1" numFmtId="9"/>
      <inputCells r="F23" val="0.7" numFmtId="9"/>
      <inputCells r="F24" val="0.2" numFmtId="9"/>
    </scenario>
    <scenario name="Bad" locked="1" count="3" user="Del" comment="Created by Del on 6/15/2011">
      <inputCells r="F22" val="0" numFmtId="9"/>
      <inputCells r="F23" val="0.5" numFmtId="9"/>
      <inputCells r="F24" val="0.5" numFmtId="9"/>
    </scenario>
  </scenarios>
  <mergeCells count="3">
    <mergeCell ref="B20:N20"/>
    <mergeCell ref="B40:N40"/>
    <mergeCell ref="B50:N50"/>
  </mergeCells>
  <conditionalFormatting sqref="C48:E48">
    <cfRule type="cellIs" dxfId="1" priority="2" operator="lessThan">
      <formula>0</formula>
    </cfRule>
  </conditionalFormatting>
  <conditionalFormatting sqref="F45:N45">
    <cfRule type="cellIs" dxfId="0" priority="1" operator="lessThan">
      <formula>0</formula>
    </cfRule>
  </conditionalFormatting>
  <dataValidations count="1">
    <dataValidation type="list" allowBlank="1" showInputMessage="1" showErrorMessage="1" sqref="L24">
      <formula1>$P$24:$P$27</formula1>
    </dataValidation>
  </dataValidations>
  <pageMargins left="0.7" right="0.7" top="0.75" bottom="0.75" header="0.3" footer="0.3"/>
  <pageSetup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B1:G21"/>
  <sheetViews>
    <sheetView showGridLines="0" workbookViewId="0"/>
  </sheetViews>
  <sheetFormatPr defaultRowHeight="14.4" outlineLevelRow="1" outlineLevelCol="1" x14ac:dyDescent="0.3"/>
  <cols>
    <col min="3" max="3" width="7.6640625" customWidth="1"/>
    <col min="4" max="7" width="13.109375" bestFit="1" customWidth="1" outlineLevel="1"/>
  </cols>
  <sheetData>
    <row r="1" spans="2:7" ht="15" thickBot="1" x14ac:dyDescent="0.35">
      <c r="B1">
        <v>62</v>
      </c>
      <c r="F1">
        <v>4030464</v>
      </c>
      <c r="G1">
        <v>4030464</v>
      </c>
    </row>
    <row r="2" spans="2:7" ht="15.6" x14ac:dyDescent="0.3">
      <c r="B2" s="143" t="s">
        <v>173</v>
      </c>
      <c r="C2" s="143"/>
      <c r="D2" s="138"/>
      <c r="E2" s="138"/>
      <c r="F2" s="138">
        <v>61.5</v>
      </c>
      <c r="G2" s="138">
        <v>61.5</v>
      </c>
    </row>
    <row r="3" spans="2:7" ht="15.6" collapsed="1" x14ac:dyDescent="0.3">
      <c r="B3" s="142">
        <v>62</v>
      </c>
      <c r="C3" s="142"/>
      <c r="D3" s="139" t="s">
        <v>175</v>
      </c>
      <c r="E3" s="139" t="s">
        <v>168</v>
      </c>
      <c r="F3" s="139" t="s">
        <v>170</v>
      </c>
      <c r="G3" s="139" t="s">
        <v>172</v>
      </c>
    </row>
    <row r="4" spans="2:7" ht="40.799999999999997" hidden="1" outlineLevel="1" x14ac:dyDescent="0.3">
      <c r="B4" s="144">
        <v>62</v>
      </c>
      <c r="C4" s="144"/>
      <c r="D4" s="133"/>
      <c r="E4" s="141" t="s">
        <v>169</v>
      </c>
      <c r="F4" s="141" t="s">
        <v>171</v>
      </c>
      <c r="G4" s="141" t="s">
        <v>171</v>
      </c>
    </row>
    <row r="5" spans="2:7" x14ac:dyDescent="0.3">
      <c r="B5" s="145" t="s">
        <v>174</v>
      </c>
      <c r="C5" s="145"/>
      <c r="D5" s="137"/>
      <c r="E5" s="137"/>
      <c r="F5" s="137">
        <v>61.5</v>
      </c>
      <c r="G5" s="137">
        <v>61.5</v>
      </c>
    </row>
    <row r="6" spans="2:7" outlineLevel="1" x14ac:dyDescent="0.3">
      <c r="B6" s="144">
        <v>62</v>
      </c>
      <c r="C6" s="144" t="s">
        <v>157</v>
      </c>
      <c r="D6" s="134">
        <v>0.12</v>
      </c>
      <c r="E6" s="140">
        <v>0.2</v>
      </c>
      <c r="F6" s="140">
        <v>0.1</v>
      </c>
      <c r="G6" s="140">
        <v>0</v>
      </c>
    </row>
    <row r="7" spans="2:7" outlineLevel="1" x14ac:dyDescent="0.3">
      <c r="B7" s="144">
        <v>62</v>
      </c>
      <c r="C7" s="144" t="s">
        <v>180</v>
      </c>
      <c r="D7" s="134">
        <v>0.65</v>
      </c>
      <c r="E7" s="140">
        <v>0.8</v>
      </c>
      <c r="F7" s="140">
        <v>0.7</v>
      </c>
      <c r="G7" s="140">
        <v>0.5</v>
      </c>
    </row>
    <row r="8" spans="2:7" outlineLevel="1" x14ac:dyDescent="0.3">
      <c r="B8" s="144">
        <v>62</v>
      </c>
      <c r="C8" s="144" t="s">
        <v>158</v>
      </c>
      <c r="D8" s="134">
        <v>0.23</v>
      </c>
      <c r="E8" s="140">
        <v>0</v>
      </c>
      <c r="F8" s="140">
        <v>0.2</v>
      </c>
      <c r="G8" s="140">
        <v>0.5</v>
      </c>
    </row>
    <row r="9" spans="2:7" x14ac:dyDescent="0.3">
      <c r="B9" s="145" t="s">
        <v>176</v>
      </c>
      <c r="C9" s="145"/>
      <c r="D9" s="137"/>
      <c r="E9" s="137"/>
      <c r="F9" s="137">
        <v>61.5</v>
      </c>
      <c r="G9" s="137">
        <v>61.5</v>
      </c>
    </row>
    <row r="10" spans="2:7" outlineLevel="1" x14ac:dyDescent="0.3">
      <c r="B10" s="144">
        <v>62</v>
      </c>
      <c r="C10" s="144" t="s">
        <v>159</v>
      </c>
      <c r="D10" s="135">
        <v>3447.5</v>
      </c>
      <c r="E10" s="135">
        <v>3700</v>
      </c>
      <c r="F10" s="135">
        <v>3450</v>
      </c>
      <c r="G10" s="135">
        <v>3125</v>
      </c>
    </row>
    <row r="11" spans="2:7" outlineLevel="1" x14ac:dyDescent="0.3">
      <c r="B11" s="144">
        <v>62</v>
      </c>
      <c r="C11" s="144" t="s">
        <v>160</v>
      </c>
      <c r="D11" s="135">
        <v>6200</v>
      </c>
      <c r="E11" s="135">
        <v>6150</v>
      </c>
      <c r="F11" s="135">
        <v>6300</v>
      </c>
      <c r="G11" s="135">
        <v>6350</v>
      </c>
    </row>
    <row r="12" spans="2:7" outlineLevel="1" x14ac:dyDescent="0.3">
      <c r="B12" s="144">
        <v>62</v>
      </c>
      <c r="C12" s="144" t="s">
        <v>161</v>
      </c>
      <c r="D12" s="135">
        <v>3495</v>
      </c>
      <c r="E12" s="135">
        <v>2850</v>
      </c>
      <c r="F12" s="135">
        <v>3350</v>
      </c>
      <c r="G12" s="135">
        <v>4200</v>
      </c>
    </row>
    <row r="13" spans="2:7" outlineLevel="1" x14ac:dyDescent="0.3">
      <c r="B13" s="144">
        <v>62</v>
      </c>
      <c r="C13" s="144" t="s">
        <v>162</v>
      </c>
      <c r="D13" s="135">
        <v>-32313</v>
      </c>
      <c r="E13" s="135">
        <v>-31725</v>
      </c>
      <c r="F13" s="135">
        <v>-32285</v>
      </c>
      <c r="G13" s="135">
        <v>-33045</v>
      </c>
    </row>
    <row r="14" spans="2:7" outlineLevel="1" x14ac:dyDescent="0.3">
      <c r="B14" s="144">
        <v>62</v>
      </c>
      <c r="C14" s="144" t="s">
        <v>163</v>
      </c>
      <c r="D14" s="135">
        <v>4665</v>
      </c>
      <c r="E14" s="135">
        <v>5105</v>
      </c>
      <c r="F14" s="135">
        <v>4695</v>
      </c>
      <c r="G14" s="135">
        <v>4125</v>
      </c>
    </row>
    <row r="15" spans="2:7" outlineLevel="1" x14ac:dyDescent="0.3">
      <c r="B15" s="144">
        <v>62</v>
      </c>
      <c r="C15" s="144" t="s">
        <v>164</v>
      </c>
      <c r="D15" s="135">
        <v>6443</v>
      </c>
      <c r="E15" s="135">
        <v>6450</v>
      </c>
      <c r="F15" s="135">
        <v>6520</v>
      </c>
      <c r="G15" s="135">
        <v>6500</v>
      </c>
    </row>
    <row r="16" spans="2:7" outlineLevel="1" x14ac:dyDescent="0.3">
      <c r="B16" s="144">
        <v>62</v>
      </c>
      <c r="C16" s="144" t="s">
        <v>165</v>
      </c>
      <c r="D16" s="135">
        <v>4745</v>
      </c>
      <c r="E16" s="135">
        <v>4050</v>
      </c>
      <c r="F16" s="135">
        <v>4700</v>
      </c>
      <c r="G16" s="135">
        <v>5600</v>
      </c>
    </row>
    <row r="17" spans="2:7" outlineLevel="1" x14ac:dyDescent="0.3">
      <c r="B17" s="144">
        <v>62</v>
      </c>
      <c r="C17" s="144" t="s">
        <v>166</v>
      </c>
      <c r="D17" s="135">
        <v>4300</v>
      </c>
      <c r="E17" s="135">
        <v>3875</v>
      </c>
      <c r="F17" s="135">
        <v>4275</v>
      </c>
      <c r="G17" s="135">
        <v>4825</v>
      </c>
    </row>
    <row r="18" spans="2:7" ht="15" outlineLevel="1" thickBot="1" x14ac:dyDescent="0.35">
      <c r="B18" s="146">
        <v>62</v>
      </c>
      <c r="C18" s="146" t="s">
        <v>167</v>
      </c>
      <c r="D18" s="136">
        <v>3635</v>
      </c>
      <c r="E18" s="136">
        <v>3325</v>
      </c>
      <c r="F18" s="136">
        <v>3625</v>
      </c>
      <c r="G18" s="136">
        <v>4025</v>
      </c>
    </row>
    <row r="19" spans="2:7" x14ac:dyDescent="0.3">
      <c r="B19" t="s">
        <v>177</v>
      </c>
      <c r="F19">
        <v>61.5</v>
      </c>
      <c r="G19">
        <v>61.5</v>
      </c>
    </row>
    <row r="20" spans="2:7" x14ac:dyDescent="0.3">
      <c r="B20" t="s">
        <v>178</v>
      </c>
      <c r="F20">
        <v>61.5</v>
      </c>
      <c r="G20">
        <v>61.5</v>
      </c>
    </row>
    <row r="21" spans="2:7" x14ac:dyDescent="0.3">
      <c r="B21" t="s">
        <v>179</v>
      </c>
      <c r="F21">
        <v>61.5</v>
      </c>
      <c r="G21">
        <v>61.5</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6:U9"/>
  <sheetViews>
    <sheetView topLeftCell="A8" workbookViewId="0">
      <selection activeCell="K25" sqref="K25"/>
    </sheetView>
  </sheetViews>
  <sheetFormatPr defaultRowHeight="14.4" x14ac:dyDescent="0.3"/>
  <cols>
    <col min="11" max="11" width="20.21875" customWidth="1"/>
  </cols>
  <sheetData>
    <row r="6" spans="11:21" x14ac:dyDescent="0.35">
      <c r="K6" t="s">
        <v>146</v>
      </c>
    </row>
    <row r="7" spans="11:21" x14ac:dyDescent="0.35">
      <c r="L7" s="86" t="s">
        <v>148</v>
      </c>
      <c r="M7" s="86" t="s">
        <v>149</v>
      </c>
      <c r="N7" s="86" t="s">
        <v>150</v>
      </c>
      <c r="O7" s="86" t="s">
        <v>151</v>
      </c>
      <c r="P7" s="86" t="s">
        <v>152</v>
      </c>
      <c r="Q7" s="86" t="s">
        <v>153</v>
      </c>
      <c r="R7" s="86" t="s">
        <v>154</v>
      </c>
      <c r="S7" s="86" t="s">
        <v>155</v>
      </c>
      <c r="T7" s="86" t="s">
        <v>156</v>
      </c>
      <c r="U7" s="78"/>
    </row>
    <row r="8" spans="11:21" x14ac:dyDescent="0.35">
      <c r="K8" s="85" t="s">
        <v>147</v>
      </c>
      <c r="L8" s="79">
        <f>-'Prob 2 - 30 Pts'!F52</f>
        <v>-3052.5</v>
      </c>
      <c r="M8" s="79">
        <f>-'Prob 2 - 30 Pts'!G52</f>
        <v>0</v>
      </c>
      <c r="N8" s="79">
        <f>-'Prob 2 - 30 Pts'!H52</f>
        <v>0</v>
      </c>
      <c r="O8" s="79">
        <f>-'Prob 2 - 30 Pts'!I52</f>
        <v>-25670.5</v>
      </c>
      <c r="P8" s="79">
        <f>-'Prob 2 - 30 Pts'!J52</f>
        <v>-21005.5</v>
      </c>
      <c r="Q8" s="79">
        <f>-'Prob 2 - 30 Pts'!K52</f>
        <v>-14562.5</v>
      </c>
      <c r="R8" s="79">
        <f>-'Prob 2 - 30 Pts'!L52</f>
        <v>-9817.5</v>
      </c>
      <c r="S8" s="79">
        <f>-'Prob 2 - 30 Pts'!M52</f>
        <v>-5517.5</v>
      </c>
      <c r="T8" s="79">
        <f>-'Prob 2 - 30 Pts'!N52</f>
        <v>-1882.5</v>
      </c>
    </row>
    <row r="9" spans="11:21" x14ac:dyDescent="0.35">
      <c r="K9" s="85" t="s">
        <v>100</v>
      </c>
      <c r="L9" s="79">
        <f>'Prob 2 - 30 Pts'!F53</f>
        <v>0</v>
      </c>
      <c r="M9" s="79">
        <f>'Prob 2 - 30 Pts'!G53</f>
        <v>3147.5</v>
      </c>
      <c r="N9" s="79">
        <f>'Prob 2 - 30 Pts'!H53</f>
        <v>6642.5</v>
      </c>
      <c r="O9" s="79">
        <f>'Prob 2 - 30 Pts'!I53</f>
        <v>0</v>
      </c>
      <c r="P9" s="79">
        <f>'Prob 2 - 30 Pts'!J53</f>
        <v>0</v>
      </c>
      <c r="Q9" s="79">
        <f>'Prob 2 - 30 Pts'!K53</f>
        <v>0</v>
      </c>
      <c r="R9" s="79">
        <f>'Prob 2 - 30 Pts'!L53</f>
        <v>0</v>
      </c>
      <c r="S9" s="79">
        <f>'Prob 2 - 30 Pts'!M53</f>
        <v>0</v>
      </c>
      <c r="T9" s="79">
        <f>'Prob 2 - 30 Pts'!N53</f>
        <v>0</v>
      </c>
    </row>
  </sheetData>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zoomScale="85" zoomScaleNormal="85" workbookViewId="0">
      <selection activeCell="J19" sqref="J19"/>
    </sheetView>
  </sheetViews>
  <sheetFormatPr defaultColWidth="9.21875" defaultRowHeight="14.4" x14ac:dyDescent="0.3"/>
  <cols>
    <col min="1" max="1" width="5.77734375" style="41" customWidth="1"/>
    <col min="2" max="2" width="10.21875" style="41" customWidth="1"/>
    <col min="3" max="4" width="9.21875" style="41"/>
    <col min="5" max="5" width="6.44140625" style="41" customWidth="1"/>
    <col min="6" max="11" width="11.21875" style="41" customWidth="1"/>
    <col min="12" max="16384" width="9.21875" style="41"/>
  </cols>
  <sheetData>
    <row r="1" spans="2:11" ht="18.75" customHeight="1" x14ac:dyDescent="0.35"/>
    <row r="2" spans="2:11" ht="18.75" customHeight="1" x14ac:dyDescent="0.35"/>
    <row r="3" spans="2:11" ht="18.75" customHeight="1" x14ac:dyDescent="0.35"/>
    <row r="4" spans="2:11" ht="18.75" customHeight="1" x14ac:dyDescent="0.35"/>
    <row r="5" spans="2:11" ht="18.75" customHeight="1" x14ac:dyDescent="0.35"/>
    <row r="6" spans="2:11" ht="18.75" customHeight="1" x14ac:dyDescent="0.35"/>
    <row r="7" spans="2:11" ht="18.75" customHeight="1" x14ac:dyDescent="0.35"/>
    <row r="8" spans="2:11" ht="18.75" customHeight="1" x14ac:dyDescent="0.35"/>
    <row r="9" spans="2:11" ht="18.75" customHeight="1" x14ac:dyDescent="0.35"/>
    <row r="10" spans="2:11" ht="22.5" customHeight="1" thickBot="1" x14ac:dyDescent="0.4">
      <c r="B10" s="44" t="s">
        <v>107</v>
      </c>
    </row>
    <row r="11" spans="2:11" ht="18.75" customHeight="1" x14ac:dyDescent="0.35">
      <c r="B11" s="114" t="s">
        <v>104</v>
      </c>
      <c r="C11" s="114"/>
      <c r="D11" s="114"/>
      <c r="E11" s="114"/>
      <c r="F11" s="114"/>
      <c r="G11" s="114"/>
      <c r="H11" s="115"/>
      <c r="I11" s="66">
        <v>0.25</v>
      </c>
    </row>
    <row r="12" spans="2:11" ht="18.75" customHeight="1" x14ac:dyDescent="0.35">
      <c r="B12" s="114" t="s">
        <v>105</v>
      </c>
      <c r="C12" s="114"/>
      <c r="D12" s="114"/>
      <c r="E12" s="114"/>
      <c r="F12" s="114"/>
      <c r="G12" s="114"/>
      <c r="H12" s="115"/>
      <c r="I12" s="65">
        <v>0.65</v>
      </c>
    </row>
    <row r="13" spans="2:11" ht="18.75" customHeight="1" thickBot="1" x14ac:dyDescent="0.4">
      <c r="B13" s="114" t="s">
        <v>106</v>
      </c>
      <c r="C13" s="114"/>
      <c r="D13" s="114"/>
      <c r="E13" s="114"/>
      <c r="F13" s="114"/>
      <c r="G13" s="114"/>
      <c r="H13" s="115"/>
      <c r="I13" s="64">
        <v>0.1</v>
      </c>
      <c r="J13" s="83" t="str">
        <f>IF(SUM(I11:I13)&lt;&gt;1,"ERROR: These percentages must add to 100%","")</f>
        <v/>
      </c>
      <c r="K13" s="56"/>
    </row>
    <row r="15" spans="2:11" ht="18.45" x14ac:dyDescent="0.65">
      <c r="F15" s="52"/>
      <c r="G15" s="52"/>
      <c r="H15" s="52"/>
      <c r="I15" s="84"/>
      <c r="J15" s="84" t="s">
        <v>142</v>
      </c>
      <c r="K15" s="52"/>
    </row>
    <row r="16" spans="2:11" ht="18.75" customHeight="1" x14ac:dyDescent="0.35">
      <c r="B16" s="116"/>
      <c r="C16" s="116"/>
      <c r="D16" s="116"/>
      <c r="E16" s="116"/>
      <c r="I16" s="51"/>
      <c r="J16" s="51"/>
      <c r="K16" s="51"/>
    </row>
    <row r="18" spans="2:9" ht="14.55" x14ac:dyDescent="0.35">
      <c r="B18" s="44"/>
      <c r="I18" s="74"/>
    </row>
  </sheetData>
  <mergeCells count="4">
    <mergeCell ref="B11:H11"/>
    <mergeCell ref="B12:H12"/>
    <mergeCell ref="B13:H13"/>
    <mergeCell ref="B16:E16"/>
  </mergeCells>
  <dataValidations count="1">
    <dataValidation type="whole" errorStyle="warning" operator="notEqual" allowBlank="1" showInputMessage="1" showErrorMessage="1" errorTitle="Warning" error="These inputs do not add to 100%" sqref="K13">
      <formula1>1</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8"/>
  <sheetViews>
    <sheetView workbookViewId="0">
      <selection activeCell="D16" sqref="D16"/>
    </sheetView>
  </sheetViews>
  <sheetFormatPr defaultColWidth="9.21875" defaultRowHeight="14.4" x14ac:dyDescent="0.3"/>
  <cols>
    <col min="1" max="1" width="5.77734375" style="79" customWidth="1"/>
    <col min="2" max="2" width="10.21875" style="79" customWidth="1"/>
    <col min="3" max="4" width="9.21875" style="79"/>
    <col min="5" max="5" width="6.44140625" style="79" customWidth="1"/>
    <col min="6" max="6" width="11.21875" style="79" customWidth="1"/>
    <col min="7" max="7" width="3" style="79" customWidth="1"/>
    <col min="8" max="11" width="11.21875" style="79" customWidth="1"/>
    <col min="12" max="16384" width="9.21875" style="79"/>
  </cols>
  <sheetData>
    <row r="1" spans="2:11" ht="18.75" customHeight="1" x14ac:dyDescent="0.35"/>
    <row r="2" spans="2:11" ht="18.75" customHeight="1" x14ac:dyDescent="0.35"/>
    <row r="3" spans="2:11" ht="18.75" customHeight="1" x14ac:dyDescent="0.35"/>
    <row r="4" spans="2:11" ht="18.75" customHeight="1" x14ac:dyDescent="0.35"/>
    <row r="5" spans="2:11" ht="18.75" customHeight="1" x14ac:dyDescent="0.35"/>
    <row r="6" spans="2:11" ht="18.75" customHeight="1" x14ac:dyDescent="0.35"/>
    <row r="7" spans="2:11" ht="18.75" customHeight="1" x14ac:dyDescent="0.35"/>
    <row r="8" spans="2:11" ht="18.75" customHeight="1" x14ac:dyDescent="0.35"/>
    <row r="9" spans="2:11" ht="18.75" customHeight="1" x14ac:dyDescent="0.35"/>
    <row r="10" spans="2:11" ht="18.75" customHeight="1" x14ac:dyDescent="0.35">
      <c r="B10" s="116"/>
      <c r="C10" s="116"/>
      <c r="D10" s="116"/>
      <c r="E10" s="116"/>
      <c r="I10" s="81"/>
      <c r="J10" s="81"/>
      <c r="K10" s="81"/>
    </row>
    <row r="11" spans="2:11" ht="15" thickBot="1" x14ac:dyDescent="0.4"/>
    <row r="12" spans="2:11" ht="15" thickBot="1" x14ac:dyDescent="0.4">
      <c r="B12" s="80"/>
      <c r="F12" s="79" t="s">
        <v>139</v>
      </c>
      <c r="H12" s="117">
        <v>25</v>
      </c>
      <c r="I12" s="118"/>
    </row>
    <row r="13" spans="2:11" ht="15" thickBot="1" x14ac:dyDescent="0.4"/>
    <row r="14" spans="2:11" ht="15" thickBot="1" x14ac:dyDescent="0.4">
      <c r="F14" s="79" t="s">
        <v>140</v>
      </c>
      <c r="H14" s="119">
        <v>40</v>
      </c>
      <c r="I14" s="120"/>
    </row>
    <row r="16" spans="2:11" ht="14.55" x14ac:dyDescent="0.35">
      <c r="H16" s="79" t="s">
        <v>143</v>
      </c>
    </row>
    <row r="17" spans="8:8" ht="14.55" x14ac:dyDescent="0.35">
      <c r="H17" s="79" t="s">
        <v>144</v>
      </c>
    </row>
    <row r="18" spans="8:8" ht="14.55" x14ac:dyDescent="0.35">
      <c r="H18" s="79" t="s">
        <v>145</v>
      </c>
    </row>
  </sheetData>
  <mergeCells count="3">
    <mergeCell ref="B10:E10"/>
    <mergeCell ref="H12:I12"/>
    <mergeCell ref="H14:I14"/>
  </mergeCells>
  <dataValidations count="1">
    <dataValidation type="whole" operator="greaterThanOrEqual" allowBlank="1" showInputMessage="1" showErrorMessage="1" errorTitle="Error!" error="This number must be greater than or equal to the check figure._x000a_" sqref="H14:I14">
      <formula1>H12</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3"/>
  <sheetViews>
    <sheetView topLeftCell="A36" workbookViewId="0">
      <selection activeCell="D49" sqref="D49"/>
    </sheetView>
  </sheetViews>
  <sheetFormatPr defaultRowHeight="14.4" x14ac:dyDescent="0.3"/>
  <cols>
    <col min="1" max="1" width="2.44140625" customWidth="1"/>
    <col min="2" max="2" width="1.77734375" customWidth="1"/>
    <col min="4" max="4" width="92.33203125" customWidth="1"/>
    <col min="5" max="5" width="8.77734375" style="90"/>
  </cols>
  <sheetData>
    <row r="1" spans="3:5" ht="14.55" x14ac:dyDescent="0.35">
      <c r="C1" s="91"/>
      <c r="D1" s="91"/>
    </row>
    <row r="2" spans="3:5" ht="166.5" x14ac:dyDescent="0.45">
      <c r="C2" s="95" t="s">
        <v>181</v>
      </c>
      <c r="D2" s="98" t="s">
        <v>182</v>
      </c>
    </row>
    <row r="3" spans="3:5" ht="15" thickBot="1" x14ac:dyDescent="0.4">
      <c r="C3" s="91"/>
      <c r="D3" s="91"/>
    </row>
    <row r="4" spans="3:5" ht="15" thickBot="1" x14ac:dyDescent="0.35">
      <c r="C4" s="151" t="s">
        <v>183</v>
      </c>
      <c r="D4" s="94" t="s">
        <v>202</v>
      </c>
    </row>
    <row r="5" spans="3:5" ht="14.55" x14ac:dyDescent="0.35">
      <c r="C5" s="90"/>
      <c r="D5" s="94"/>
    </row>
    <row r="6" spans="3:5" x14ac:dyDescent="0.3">
      <c r="C6" s="90"/>
      <c r="D6" s="93" t="s">
        <v>203</v>
      </c>
    </row>
    <row r="7" spans="3:5" x14ac:dyDescent="0.3">
      <c r="C7" s="90"/>
      <c r="D7" s="93" t="s">
        <v>204</v>
      </c>
    </row>
    <row r="8" spans="3:5" x14ac:dyDescent="0.3">
      <c r="C8" s="90"/>
      <c r="D8" s="93" t="s">
        <v>205</v>
      </c>
    </row>
    <row r="9" spans="3:5" x14ac:dyDescent="0.3">
      <c r="C9" s="90"/>
      <c r="D9" s="93" t="s">
        <v>206</v>
      </c>
    </row>
    <row r="10" spans="3:5" ht="14.55" x14ac:dyDescent="0.35">
      <c r="C10" s="90"/>
      <c r="D10" s="93" t="s">
        <v>207</v>
      </c>
    </row>
    <row r="11" spans="3:5" ht="15" thickBot="1" x14ac:dyDescent="0.4">
      <c r="C11" s="90"/>
      <c r="D11" s="91"/>
    </row>
    <row r="12" spans="3:5" ht="15" thickBot="1" x14ac:dyDescent="0.35">
      <c r="C12" s="151" t="s">
        <v>184</v>
      </c>
      <c r="D12" s="94" t="s">
        <v>208</v>
      </c>
    </row>
    <row r="13" spans="3:5" ht="14.55" x14ac:dyDescent="0.35">
      <c r="C13" s="90"/>
      <c r="D13" s="94"/>
    </row>
    <row r="14" spans="3:5" x14ac:dyDescent="0.3">
      <c r="C14" s="90"/>
      <c r="D14" s="93" t="s">
        <v>209</v>
      </c>
    </row>
    <row r="15" spans="3:5" s="131" customFormat="1" x14ac:dyDescent="0.3">
      <c r="C15" s="90"/>
      <c r="D15" s="152" t="s">
        <v>210</v>
      </c>
      <c r="E15" s="90"/>
    </row>
    <row r="16" spans="3:5" x14ac:dyDescent="0.3">
      <c r="C16" s="90"/>
      <c r="D16" s="93" t="s">
        <v>211</v>
      </c>
    </row>
    <row r="17" spans="3:5" x14ac:dyDescent="0.3">
      <c r="C17" s="90"/>
      <c r="D17" s="124" t="s">
        <v>212</v>
      </c>
    </row>
    <row r="18" spans="3:5" s="131" customFormat="1" x14ac:dyDescent="0.3">
      <c r="C18" s="90"/>
      <c r="D18" s="152" t="s">
        <v>210</v>
      </c>
      <c r="E18" s="90"/>
    </row>
    <row r="19" spans="3:5" x14ac:dyDescent="0.3">
      <c r="C19" s="90"/>
      <c r="D19" s="124" t="s">
        <v>213</v>
      </c>
    </row>
    <row r="20" spans="3:5" x14ac:dyDescent="0.3">
      <c r="C20" s="90"/>
      <c r="D20" s="93" t="s">
        <v>185</v>
      </c>
    </row>
    <row r="21" spans="3:5" ht="15" thickBot="1" x14ac:dyDescent="0.35">
      <c r="C21" s="90"/>
      <c r="D21" s="93"/>
    </row>
    <row r="22" spans="3:5" ht="15" thickBot="1" x14ac:dyDescent="0.35">
      <c r="C22" s="151" t="s">
        <v>183</v>
      </c>
      <c r="D22" s="94" t="s">
        <v>215</v>
      </c>
      <c r="E22" s="90" t="s">
        <v>186</v>
      </c>
    </row>
    <row r="23" spans="3:5" x14ac:dyDescent="0.3">
      <c r="C23" s="91"/>
      <c r="D23" s="94"/>
    </row>
    <row r="24" spans="3:5" x14ac:dyDescent="0.3">
      <c r="C24" s="91"/>
      <c r="D24" s="93" t="s">
        <v>187</v>
      </c>
    </row>
    <row r="25" spans="3:5" x14ac:dyDescent="0.3">
      <c r="C25" s="91"/>
      <c r="D25" s="93" t="s">
        <v>188</v>
      </c>
    </row>
    <row r="26" spans="3:5" x14ac:dyDescent="0.3">
      <c r="C26" s="91"/>
      <c r="D26" s="93" t="s">
        <v>216</v>
      </c>
    </row>
    <row r="27" spans="3:5" x14ac:dyDescent="0.3">
      <c r="C27" s="91"/>
      <c r="D27" s="124" t="s">
        <v>214</v>
      </c>
    </row>
    <row r="28" spans="3:5" x14ac:dyDescent="0.3">
      <c r="C28" s="91"/>
      <c r="D28" s="93" t="s">
        <v>189</v>
      </c>
    </row>
    <row r="29" spans="3:5" x14ac:dyDescent="0.3">
      <c r="C29" s="91"/>
      <c r="D29" s="93"/>
    </row>
    <row r="30" spans="3:5" ht="98.4" x14ac:dyDescent="0.35">
      <c r="C30" s="95" t="s">
        <v>190</v>
      </c>
      <c r="D30" s="98" t="s">
        <v>191</v>
      </c>
    </row>
    <row r="31" spans="3:5" ht="15" thickBot="1" x14ac:dyDescent="0.35">
      <c r="C31" s="91"/>
      <c r="D31" s="91"/>
    </row>
    <row r="32" spans="3:5" ht="15" thickBot="1" x14ac:dyDescent="0.35">
      <c r="C32" s="96" t="b">
        <v>1</v>
      </c>
      <c r="D32" s="91" t="s">
        <v>217</v>
      </c>
    </row>
    <row r="33" spans="2:4" ht="15" thickBot="1" x14ac:dyDescent="0.35">
      <c r="C33" s="91"/>
      <c r="D33" s="91"/>
    </row>
    <row r="34" spans="2:4" ht="15" thickBot="1" x14ac:dyDescent="0.35">
      <c r="C34" s="96" t="b">
        <v>0</v>
      </c>
      <c r="D34" s="91" t="s">
        <v>218</v>
      </c>
    </row>
    <row r="35" spans="2:4" x14ac:dyDescent="0.3">
      <c r="C35" s="91"/>
      <c r="D35" s="91" t="s">
        <v>219</v>
      </c>
    </row>
    <row r="36" spans="2:4" ht="15" thickBot="1" x14ac:dyDescent="0.35">
      <c r="C36" s="91"/>
      <c r="D36" s="91"/>
    </row>
    <row r="37" spans="2:4" ht="15" thickBot="1" x14ac:dyDescent="0.35">
      <c r="C37" s="125" t="b">
        <v>0</v>
      </c>
      <c r="D37" s="91" t="s">
        <v>220</v>
      </c>
    </row>
    <row r="38" spans="2:4" x14ac:dyDescent="0.3">
      <c r="C38" s="91"/>
      <c r="D38" s="91" t="s">
        <v>221</v>
      </c>
    </row>
    <row r="39" spans="2:4" ht="15" thickBot="1" x14ac:dyDescent="0.35">
      <c r="C39" s="91"/>
      <c r="D39" s="91"/>
    </row>
    <row r="40" spans="2:4" ht="15" thickBot="1" x14ac:dyDescent="0.35">
      <c r="C40" s="96" t="b">
        <v>1</v>
      </c>
      <c r="D40" s="91" t="s">
        <v>192</v>
      </c>
    </row>
    <row r="41" spans="2:4" x14ac:dyDescent="0.3">
      <c r="C41" s="91"/>
      <c r="D41" s="91" t="s">
        <v>193</v>
      </c>
    </row>
    <row r="42" spans="2:4" ht="15" thickBot="1" x14ac:dyDescent="0.35">
      <c r="C42" s="91"/>
      <c r="D42" s="91"/>
    </row>
    <row r="43" spans="2:4" ht="15" thickBot="1" x14ac:dyDescent="0.35">
      <c r="C43" s="96" t="b">
        <v>0</v>
      </c>
      <c r="D43" s="91" t="s">
        <v>194</v>
      </c>
    </row>
    <row r="44" spans="2:4" x14ac:dyDescent="0.3">
      <c r="C44" s="91"/>
      <c r="D44" s="91" t="s">
        <v>195</v>
      </c>
    </row>
    <row r="45" spans="2:4" ht="15" thickBot="1" x14ac:dyDescent="0.35">
      <c r="C45" s="91"/>
      <c r="D45" s="91"/>
    </row>
    <row r="46" spans="2:4" ht="15" thickBot="1" x14ac:dyDescent="0.35">
      <c r="C46" s="125" t="b">
        <v>0</v>
      </c>
      <c r="D46" s="91" t="s">
        <v>222</v>
      </c>
    </row>
    <row r="47" spans="2:4" ht="15" thickBot="1" x14ac:dyDescent="0.35">
      <c r="C47" s="91"/>
      <c r="D47" s="91"/>
    </row>
    <row r="48" spans="2:4" ht="15" thickBot="1" x14ac:dyDescent="0.35">
      <c r="B48" s="91"/>
      <c r="C48" s="125" t="b">
        <v>0</v>
      </c>
      <c r="D48" s="97" t="s">
        <v>224</v>
      </c>
    </row>
    <row r="49" spans="2:5" x14ac:dyDescent="0.3">
      <c r="B49" s="91"/>
      <c r="C49" s="91"/>
      <c r="D49" s="91" t="s">
        <v>223</v>
      </c>
    </row>
    <row r="51" spans="2:5" ht="15" thickBot="1" x14ac:dyDescent="0.35">
      <c r="B51" s="92"/>
      <c r="C51" s="92"/>
      <c r="D51" s="92"/>
      <c r="E51" s="87"/>
    </row>
    <row r="52" spans="2:5" x14ac:dyDescent="0.3">
      <c r="B52" s="99"/>
      <c r="C52" s="99"/>
      <c r="D52" s="99"/>
      <c r="E52" s="89"/>
    </row>
    <row r="53" spans="2:5" ht="15" thickBot="1" x14ac:dyDescent="0.35">
      <c r="B53" s="100"/>
      <c r="C53" s="100"/>
      <c r="D53" s="100"/>
      <c r="E53" s="88"/>
    </row>
  </sheetData>
  <pageMargins left="0.7" right="0.7" top="0.75" bottom="0.75" header="0.3" footer="0.3"/>
  <pageSetup scale="89" fitToHeight="4"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Prob 1 - 30 Pts</vt:lpstr>
      <vt:lpstr>Prob 2 - 30 Pts</vt:lpstr>
      <vt:lpstr>Scenario Summary</vt:lpstr>
      <vt:lpstr>Prob 3 - 10 Pts</vt:lpstr>
      <vt:lpstr>Prob 4 - 5 Pts</vt:lpstr>
      <vt:lpstr>Prob 5 - 5 Pts</vt:lpstr>
      <vt:lpstr>MC-TF</vt:lpstr>
      <vt:lpstr>Collect0</vt:lpstr>
      <vt:lpstr>Collect1</vt:lpstr>
      <vt:lpstr>Collect2</vt:lpstr>
      <vt:lpstr>'MC-TF'!Print_Area</vt:lpstr>
      <vt:lpstr>'Prob 1 - 30 Pts'!Print_Area</vt:lpstr>
      <vt:lpstr>'Prob 2 - 30 Pts'!Print_Area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Dr.Del Hawley</cp:lastModifiedBy>
  <cp:lastPrinted>2012-02-20T15:17:44Z</cp:lastPrinted>
  <dcterms:created xsi:type="dcterms:W3CDTF">2010-01-07T16:00:30Z</dcterms:created>
  <dcterms:modified xsi:type="dcterms:W3CDTF">2012-02-20T16:16:25Z</dcterms:modified>
</cp:coreProperties>
</file>