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C:\Dropbox\Ole Miss Business Dropbox\Del Hawley\Class\Summer 2021\Exam 1\"/>
    </mc:Choice>
  </mc:AlternateContent>
  <xr:revisionPtr revIDLastSave="0" documentId="13_ncr:1_{D8E067DF-6B7B-4093-A53E-E0717E04367A}" xr6:coauthVersionLast="36" xr6:coauthVersionMax="43" xr10:uidLastSave="{00000000-0000-0000-0000-000000000000}"/>
  <bookViews>
    <workbookView xWindow="26160" yWindow="1092" windowWidth="23028" windowHeight="18588" tabRatio="887" activeTab="1" xr2:uid="{00000000-000D-0000-FFFF-FFFF00000000}"/>
  </bookViews>
  <sheets>
    <sheet name="Sheet3" sheetId="19" r:id="rId1"/>
    <sheet name="Sheet1" sheetId="28" r:id="rId2"/>
    <sheet name="Prob 1 - 35 Pts" sheetId="1" r:id="rId3"/>
    <sheet name="Prob 2 - 30 Pts " sheetId="6" r:id="rId4"/>
    <sheet name="Scenario Summary" sheetId="27" r:id="rId5"/>
    <sheet name="Prob 3 - 4Pts" sheetId="7" r:id="rId6"/>
    <sheet name="Prob 4 - 10 - Pts" sheetId="21" r:id="rId7"/>
    <sheet name="MC-TF - 20 Pts" sheetId="18" r:id="rId8"/>
  </sheets>
  <definedNames>
    <definedName name="Collect0">'Prob 2 - 30 Pts '!$F$22</definedName>
    <definedName name="Collect1">'Prob 2 - 30 Pts '!$F$23</definedName>
    <definedName name="Collect2">'Prob 2 - 30 Pts '!$F$24</definedName>
    <definedName name="NCF">'Prob 2 - 30 Pts '!$F$43:$N$43</definedName>
    <definedName name="_xlnm.Print_Area" localSheetId="2">'Prob 1 - 35 Pts'!$B$17:$G$67</definedName>
    <definedName name="_xlnm.Print_Area" localSheetId="3">'Prob 2 - 30 Pts '!$B$20:$N$55</definedName>
  </definedNames>
  <calcPr calcId="191029"/>
</workbook>
</file>

<file path=xl/calcChain.xml><?xml version="1.0" encoding="utf-8"?>
<calcChain xmlns="http://schemas.openxmlformats.org/spreadsheetml/2006/main">
  <c r="C33" i="21" l="1"/>
  <c r="C31" i="21"/>
  <c r="D25" i="21"/>
  <c r="E25" i="21"/>
  <c r="D26" i="21"/>
  <c r="E26" i="21" s="1"/>
  <c r="D27" i="21"/>
  <c r="E27" i="21"/>
  <c r="D24" i="21" l="1"/>
  <c r="E24" i="21" s="1"/>
  <c r="D22" i="21" l="1"/>
  <c r="E22" i="21" s="1"/>
  <c r="D23" i="21"/>
  <c r="E23" i="21" s="1"/>
  <c r="D23" i="1"/>
  <c r="D21" i="21" l="1"/>
  <c r="E21" i="21" s="1"/>
  <c r="D76" i="1"/>
  <c r="D91" i="1"/>
  <c r="D20" i="21" l="1"/>
  <c r="E20" i="21" s="1"/>
  <c r="D86" i="1"/>
  <c r="J8" i="19" l="1"/>
  <c r="J7" i="19"/>
  <c r="J6" i="19"/>
  <c r="J5" i="19"/>
  <c r="J4" i="19"/>
  <c r="G8" i="19"/>
  <c r="G7" i="19"/>
  <c r="G6" i="19"/>
  <c r="G5" i="19"/>
  <c r="G4" i="19"/>
  <c r="D8" i="19"/>
  <c r="D7" i="19"/>
  <c r="D6" i="19"/>
  <c r="D5" i="19"/>
  <c r="D4" i="19"/>
  <c r="D19" i="21" l="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8" i="1" s="1"/>
  <c r="D46" i="1"/>
  <c r="E66" i="1"/>
  <c r="E60" i="1"/>
  <c r="E62" i="1" s="1"/>
  <c r="E52" i="1"/>
  <c r="G30" i="1"/>
  <c r="G28" i="1"/>
  <c r="G27" i="1"/>
  <c r="G26" i="1"/>
  <c r="G24" i="1"/>
  <c r="G23" i="1"/>
  <c r="D30" i="1"/>
  <c r="D28" i="1"/>
  <c r="D27" i="1"/>
  <c r="D26" i="1"/>
  <c r="E25" i="1"/>
  <c r="G25" i="1" s="1"/>
  <c r="E67" i="1" l="1"/>
  <c r="G46" i="6"/>
  <c r="H46" i="6" s="1"/>
  <c r="I46" i="6" s="1"/>
  <c r="J46" i="6" s="1"/>
  <c r="G62" i="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44" i="1" s="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G54" i="1" l="1"/>
  <c r="G49" i="1"/>
  <c r="K45" i="6"/>
  <c r="E32" i="1"/>
  <c r="G32" i="1" s="1"/>
  <c r="D29" i="1"/>
  <c r="F29" i="1" s="1"/>
  <c r="G31" i="1"/>
  <c r="G53" i="6"/>
  <c r="L7" i="7" s="1"/>
  <c r="H48" i="6"/>
  <c r="I48" i="6" s="1"/>
  <c r="L46" i="6"/>
  <c r="L42" i="6"/>
  <c r="L44" i="6" s="1"/>
  <c r="E33" i="1" l="1"/>
  <c r="G33" i="1" s="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<sst xmlns="http://schemas.openxmlformats.org/spreadsheetml/2006/main" count="285" uniqueCount="235">
  <si>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</si>
  <si>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</si>
  <si>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</si>
  <si>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</si>
  <si>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</si>
  <si>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</si>
  <si>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</si>
  <si>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</si>
  <si>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</si>
  <si>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</si>
  <si>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</si>
  <si>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</si>
  <si>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</si>
  <si>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</si>
  <si>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</si>
  <si>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</si>
  <si>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</si>
  <si>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</si>
  <si>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</si>
  <si>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</si>
  <si>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</si>
  <si>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</si>
  <si>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</si>
  <si>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</si>
  <si>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</si>
  <si>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</si>
  <si>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</si>
  <si>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</si>
  <si>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</si>
  <si>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</si>
  <si>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</si>
  <si>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</si>
  <si>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</si>
  <si>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</si>
  <si>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</si>
  <si>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</si>
  <si>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</si>
  <si>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</si>
  <si>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</si>
  <si>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</si>
  <si>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</si>
  <si>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</si>
  <si>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</si>
  <si>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</si>
  <si>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</si>
  <si>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</si>
  <si>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</si>
  <si>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</si>
  <si>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</si>
  <si>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</si>
  <si>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</si>
  <si>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</si>
  <si>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</si>
  <si>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</si>
  <si>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</si>
  <si>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</si>
  <si>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</si>
  <si>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</si>
  <si>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</si>
  <si>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</si>
  <si>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</si>
  <si>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</si>
  <si>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</si>
  <si>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</si>
  <si>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</si>
  <si>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</si>
  <si>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</si>
  <si>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</si>
  <si>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</si>
  <si>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</si>
  <si>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</si>
  <si>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</si>
  <si>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</si>
  <si>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</si>
  <si>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</si>
  <si>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</si>
  <si>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</si>
  <si>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</si>
  <si>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</si>
  <si>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</si>
  <si>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</si>
  <si>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</si>
  <si>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</si>
  <si>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</si>
  <si>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</si>
  <si>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</si>
  <si>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</si>
  <si>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</si>
  <si>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</si>
  <si>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</si>
  <si>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</si>
  <si>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</si>
  <si>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</si>
  <si>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</si>
  <si>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</si>
  <si>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</si>
  <si>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</si>
  <si>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</si>
  <si>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</si>
  <si>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</si>
  <si>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</si>
  <si>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</si>
  <si>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</si>
  <si>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</si>
  <si>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</si>
  <si>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</si>
  <si>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</si>
  <si>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</si>
  <si>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</si>
  <si>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</si>
  <si>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</si>
  <si>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</si>
  <si>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</si>
  <si>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</si>
  <si>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</si>
  <si>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</si>
  <si>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</si>
  <si>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</si>
  <si>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</si>
  <si>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</si>
  <si>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</si>
  <si>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</si>
  <si>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</si>
  <si>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</si>
  <si>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</si>
  <si>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</si>
  <si>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</si>
  <si>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</si>
  <si>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 last tabbed page, named MC-TF, contains objective questions that</t>
  </si>
  <si>
    <t>on that page.</t>
  </si>
  <si>
    <t>Close Excel.</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</si>
  <si>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</si>
  <si>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</si>
  <si>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</si>
  <si>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</si>
  <si>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</si>
  <si>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</si>
  <si>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</si>
  <si>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</si>
  <si>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</si>
  <si>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</si>
  <si>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</si>
  <si>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</si>
  <si>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</si>
  <si>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</si>
  <si>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</si>
  <si>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</si>
  <si>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</si>
  <si>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</si>
  <si>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</si>
  <si>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</si>
  <si>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</si>
  <si>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</si>
  <si>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</si>
  <si>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</si>
  <si>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</si>
  <si>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</si>
  <si>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</si>
  <si>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</si>
  <si>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</si>
  <si>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</si>
  <si>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</si>
  <si>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</si>
  <si>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</si>
  <si>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</si>
  <si>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</si>
  <si>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</si>
  <si>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</si>
  <si>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</si>
  <si>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</si>
  <si>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</si>
  <si>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</si>
  <si>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</si>
  <si>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</si>
  <si>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</si>
  <si>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</si>
  <si>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</si>
  <si>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</si>
  <si>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</si>
  <si>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</si>
  <si>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</si>
  <si>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</si>
  <si>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</si>
  <si>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</si>
  <si>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</si>
  <si>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</si>
  <si>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</si>
  <si>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</si>
  <si>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</si>
  <si>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</si>
  <si>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</si>
  <si>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</si>
  <si>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</si>
  <si>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</si>
  <si>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</si>
  <si>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Multiple Choice
-2 Points per incorrect or omitted answer</t>
  </si>
  <si>
    <t xml:space="preserve"> </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</si>
  <si>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</si>
  <si>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</si>
  <si>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</si>
  <si>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</si>
  <si>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</si>
  <si>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</si>
  <si>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</si>
  <si>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</si>
  <si>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</si>
  <si>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</si>
  <si>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</si>
  <si>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</si>
  <si>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</si>
  <si>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</si>
  <si>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</si>
  <si>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</si>
  <si>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</si>
  <si>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</si>
  <si>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</si>
  <si>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Created by Del on 9/22/2011
Modified by D Hawley on 9/22/2013
Modified by Del on 6/9/2014
Modified by Del Hawley on 2/16/2015
Modified by Del Hawley on 6/12/2016
Modified by Hawley, Del on 6/10/2019</t>
  </si>
  <si>
    <t>Created by Del on 9/22/2011
Modified by Del on 6/9/2012
Modified by D Hawley on 9/22/2013
Modified by Del on 6/9/2014
Modified by Del Hawley on 2/16/2015
Modified by Del Hawley on 6/12/2016
Modified by Hawley, Del on 6/10/2019</t>
  </si>
  <si>
    <t>Inputs for 2020</t>
  </si>
  <si>
    <r>
      <t xml:space="preserve">Note: 2020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</si>
  <si>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2019.</t>
  </si>
  <si>
    <t>Complete the 2019 and 2020 Income Statements and Balance Sheets using</t>
  </si>
  <si>
    <t xml:space="preserve">appropriately use the 2019 inputs. All computations should reflect any changes </t>
  </si>
  <si>
    <t>Create the common size income statements and balance sheets for 2019 and 2020</t>
  </si>
  <si>
    <t>2019-2020</t>
  </si>
  <si>
    <t>2019</t>
  </si>
  <si>
    <t>2020</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</si>
  <si>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</si>
  <si>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There are 6 tabbed pages in this exam spreadsheet including this one.</t>
  </si>
  <si>
    <t>-</t>
  </si>
  <si>
    <t>Close out the Blackboard exam window by entering anything in the answer space and clicking SUBMIT.</t>
  </si>
  <si>
    <t>Open the  item named DROPBOX 1 FOR EXAM 1 in the CONTENT folder in Blackboard</t>
  </si>
  <si>
    <t>Follow the instructions for uploading your completed exam file.</t>
  </si>
  <si>
    <t>Click on SUBMIT. You should get a confirmation that the file was successfully uploaded.</t>
  </si>
  <si>
    <t>Open the  item named DROPBOX 2 FOR EXAM 1 in the CONTENT folder in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</si>
</sst>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sz val="16"/>
      <color rgb="FFFF0000"/>
      <name val="Calibri"/>
      <family val="2"/>
      <scheme val="minor"/>
    </font>
    <font>
      <b/>
      <sz val="11"/>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u/>
      <sz val="14"/>
      <color rgb="FFFF0000"/>
      <name val="Calibri"/>
      <family val="2"/>
      <scheme val="minor"/>
    </font>
    <font>
      <b/>
      <i/>
      <sz val="14"/>
      <color rgb="FF002060"/>
      <name val="Calibri"/>
      <family val="2"/>
      <scheme val="minor"/>
    </font>
    <font>
      <sz val="22"/>
      <color rgb="FFFF0000"/>
      <name val="Calibri"/>
      <family val="2"/>
      <scheme val="minor"/>
    </font>
    <font>
      <sz val="12"/>
      <color theme="1"/>
      <name val="Calibri"/>
      <family val="2"/>
      <scheme val="minor"/>
    </font>
    <font>
      <b/>
      <sz val="12"/>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72">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0" borderId="0" xfId="0" applyFont="1"/>
    <xf numFmtId="0" fontId="3" fillId="8" borderId="16"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20"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18" xfId="0" applyNumberFormat="1" applyBorder="1" applyAlignment="1">
      <alignment horizontal="center"/>
    </xf>
    <xf numFmtId="168" fontId="0" fillId="0" borderId="19" xfId="1" applyNumberFormat="1" applyFont="1" applyBorder="1"/>
    <xf numFmtId="0" fontId="0" fillId="0" borderId="20" xfId="0" applyNumberFormat="1" applyBorder="1" applyAlignment="1">
      <alignment horizontal="center"/>
    </xf>
    <xf numFmtId="44" fontId="0" fillId="0" borderId="23" xfId="0" applyNumberFormat="1" applyBorder="1"/>
    <xf numFmtId="0" fontId="0" fillId="0" borderId="22" xfId="0" applyNumberFormat="1" applyBorder="1" applyAlignment="1">
      <alignment horizontal="center"/>
    </xf>
    <xf numFmtId="44" fontId="0" fillId="0" borderId="24" xfId="0" applyNumberFormat="1" applyBorder="1"/>
    <xf numFmtId="44" fontId="0" fillId="9" borderId="24" xfId="0" applyNumberFormat="1" applyFill="1" applyBorder="1"/>
    <xf numFmtId="44" fontId="18" fillId="10" borderId="25" xfId="0" applyNumberFormat="1" applyFont="1" applyFill="1" applyBorder="1" applyAlignment="1">
      <alignment horizontal="center" vertical="center"/>
    </xf>
    <xf numFmtId="44" fontId="18" fillId="10" borderId="26" xfId="0" applyNumberFormat="1" applyFont="1" applyFill="1" applyBorder="1" applyAlignment="1">
      <alignment horizontal="center" vertical="center" wrapText="1"/>
    </xf>
    <xf numFmtId="44" fontId="18" fillId="10" borderId="27"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69" fontId="0" fillId="2" borderId="3" xfId="3" applyNumberFormat="1" applyFont="1" applyFill="1" applyBorder="1" applyAlignment="1">
      <alignment horizontal="center"/>
    </xf>
    <xf numFmtId="44" fontId="0" fillId="0" borderId="0" xfId="0" applyNumberFormat="1" applyBorder="1" applyAlignment="1">
      <alignment horizont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28" xfId="0" applyNumberFormat="1" applyBorder="1" applyAlignment="1">
      <alignment horizontal="center"/>
    </xf>
    <xf numFmtId="44" fontId="0" fillId="0" borderId="29" xfId="0" applyNumberFormat="1" applyBorder="1"/>
    <xf numFmtId="0" fontId="0" fillId="0" borderId="0" xfId="0" applyFont="1" applyAlignment="1">
      <alignment horizontal="left" vertical="center" indent="4"/>
    </xf>
    <xf numFmtId="0" fontId="3" fillId="3" borderId="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43" fontId="0" fillId="3" borderId="0" xfId="0" applyNumberFormat="1" applyFill="1"/>
    <xf numFmtId="0" fontId="20" fillId="5" borderId="14" xfId="0" applyFont="1" applyFill="1" applyBorder="1" applyAlignment="1">
      <alignment horizontal="left"/>
    </xf>
    <xf numFmtId="0" fontId="20" fillId="5" borderId="6" xfId="0" applyFont="1" applyFill="1" applyBorder="1" applyAlignment="1">
      <alignment horizontal="left"/>
    </xf>
    <xf numFmtId="0" fontId="21" fillId="6" borderId="0" xfId="0" applyFont="1" applyFill="1" applyBorder="1" applyAlignment="1">
      <alignment horizontal="left"/>
    </xf>
    <xf numFmtId="0" fontId="22" fillId="6" borderId="15" xfId="0" applyFont="1" applyFill="1" applyBorder="1" applyAlignment="1">
      <alignment horizontal="left"/>
    </xf>
    <xf numFmtId="0" fontId="21" fillId="6" borderId="1" xfId="0" applyFont="1" applyFill="1" applyBorder="1" applyAlignment="1">
      <alignment horizontal="left"/>
    </xf>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5" fillId="0" borderId="0" xfId="0" applyFont="1" applyAlignment="1">
      <alignment horizontal="right"/>
    </xf>
    <xf numFmtId="0" fontId="26" fillId="0" borderId="0" xfId="0" applyFont="1"/>
    <xf numFmtId="0" fontId="27" fillId="0" borderId="0" xfId="0" applyFont="1"/>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3 - 4Pts'!$J$6</c:f>
              <c:strCache>
                <c:ptCount val="1"/>
                <c:pt idx="0">
                  <c:v>Short-Term Loans</c:v>
                </c:pt>
              </c:strCache>
            </c:strRef>
          </c:tx>
          <c:invertIfNegative val="0"/>
          <c:cat>
            <c:strRef>
              <c:f>'Prob 3 - 4Pts'!$K$5:$S$5</c:f>
              <c:strCache>
                <c:ptCount val="9"/>
                <c:pt idx="0">
                  <c:v>APR</c:v>
                </c:pt>
                <c:pt idx="1">
                  <c:v>MAY</c:v>
                </c:pt>
                <c:pt idx="2">
                  <c:v>JUN</c:v>
                </c:pt>
                <c:pt idx="3">
                  <c:v>JUL</c:v>
                </c:pt>
                <c:pt idx="4">
                  <c:v>AUG</c:v>
                </c:pt>
                <c:pt idx="5">
                  <c:v>SEP</c:v>
                </c:pt>
                <c:pt idx="6">
                  <c:v>OCT</c:v>
                </c:pt>
                <c:pt idx="7">
                  <c:v>NOV</c:v>
                </c:pt>
                <c:pt idx="8">
                  <c:v>DEC</c:v>
                </c:pt>
              </c:strCache>
            </c:strRef>
          </c:cat>
          <c:val>
            <c:numRef>
              <c:f>'Prob 3 - 4Pts'!$K$6:$S$6</c:f>
              <c:numCache>
                <c:formatCode>_(* #,##0_);_(* \(#,##0\);_(* "-"_);_(@_)</c:formatCode>
                <c:ptCount val="9"/>
                <c:pt idx="0">
                  <c:v>-271.25</c:v>
                </c:pt>
                <c:pt idx="1">
                  <c:v>0</c:v>
                </c:pt>
                <c:pt idx="2">
                  <c:v>0</c:v>
                </c:pt>
                <c:pt idx="3">
                  <c:v>-60174.25</c:v>
                </c:pt>
                <c:pt idx="4">
                  <c:v>-48936.9</c:v>
                </c:pt>
                <c:pt idx="5">
                  <c:v>-36221.9</c:v>
                </c:pt>
                <c:pt idx="6">
                  <c:v>-25356</c:v>
                </c:pt>
                <c:pt idx="7">
                  <c:v>-12843</c:v>
                </c:pt>
                <c:pt idx="8">
                  <c:v>-110.90000000000146</c:v>
                </c:pt>
              </c:numCache>
            </c:numRef>
          </c:val>
          <c:extLst>
            <c:ext xmlns:c16="http://schemas.microsoft.com/office/drawing/2014/chart" uri="{C3380CC4-5D6E-409C-BE32-E72D297353CC}">
              <c16:uniqueId val="{00000000-EA89-4066-B625-BA873E628E05}"/>
            </c:ext>
          </c:extLst>
        </c:ser>
        <c:ser>
          <c:idx val="1"/>
          <c:order val="1"/>
          <c:tx>
            <c:strRef>
              <c:f>'Prob 3 - 4Pts'!$J$7</c:f>
              <c:strCache>
                <c:ptCount val="1"/>
                <c:pt idx="0">
                  <c:v>Mkt'l Securities</c:v>
                </c:pt>
              </c:strCache>
            </c:strRef>
          </c:tx>
          <c:invertIfNegative val="0"/>
          <c:cat>
            <c:strRef>
              <c:f>'Prob 3 - 4Pts'!$K$5:$S$5</c:f>
              <c:strCache>
                <c:ptCount val="9"/>
                <c:pt idx="0">
                  <c:v>APR</c:v>
                </c:pt>
                <c:pt idx="1">
                  <c:v>MAY</c:v>
                </c:pt>
                <c:pt idx="2">
                  <c:v>JUN</c:v>
                </c:pt>
                <c:pt idx="3">
                  <c:v>JUL</c:v>
                </c:pt>
                <c:pt idx="4">
                  <c:v>AUG</c:v>
                </c:pt>
                <c:pt idx="5">
                  <c:v>SEP</c:v>
                </c:pt>
                <c:pt idx="6">
                  <c:v>OCT</c:v>
                </c:pt>
                <c:pt idx="7">
                  <c:v>NOV</c:v>
                </c:pt>
                <c:pt idx="8">
                  <c:v>DEC</c:v>
                </c:pt>
              </c:strCache>
            </c:strRef>
          </c:cat>
          <c:val>
            <c:numRef>
              <c:f>'Prob 3 - 4Pts'!$K$7:$S$7</c:f>
              <c:numCache>
                <c:formatCode>_(* #,##0_);_(* \(#,##0\);_(* "-"_);_(@_)</c:formatCode>
                <c:ptCount val="9"/>
                <c:pt idx="0">
                  <c:v>0</c:v>
                </c:pt>
                <c:pt idx="1">
                  <c:v>8929.8000000000029</c:v>
                </c:pt>
                <c:pt idx="2">
                  <c:v>17660.5</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0000"/>
        <c:min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2020)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a:t>
          </a:r>
          <a:r>
            <a:rPr lang="en-US" sz="1200" b="1" i="1" u="sng" baseline="0">
              <a:solidFill>
                <a:schemeClr val="dk1"/>
              </a:solidFill>
              <a:latin typeface="+mn-lt"/>
              <a:ea typeface="+mn-ea"/>
              <a:cs typeface="+mn-cs"/>
            </a:rPr>
            <a:t>for any values of the inputs</a:t>
          </a:r>
          <a:r>
            <a:rPr lang="en-US" sz="1200" b="1" baseline="0">
              <a:solidFill>
                <a:schemeClr val="dk1"/>
              </a:solidFill>
              <a:latin typeface="+mn-lt"/>
              <a:ea typeface="+mn-ea"/>
              <a:cs typeface="+mn-cs"/>
            </a:rPr>
            <a:t>.</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171449</xdr:rowOff>
    </xdr:from>
    <xdr:to>
      <xdr:col>8</xdr:col>
      <xdr:colOff>571500</xdr:colOff>
      <xdr:row>12</xdr:row>
      <xdr:rowOff>36634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49"/>
          <a:ext cx="5042877" cy="21511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 in appearance including formatting the y-axis to display values with dollar signs, commas, and no decimals.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5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8"/>
  <sheetViews>
    <sheetView showGridLines="0" zoomScale="130" zoomScaleNormal="130" workbookViewId="0">
      <selection activeCell="E12" sqref="E12"/>
    </sheetView>
  </sheetViews>
  <sheetFormatPr defaultRowHeight="14.4" x14ac:dyDescent="0.3"/>
  <cols>
    <col min="3" max="3" width="3.44140625" style="134" customWidth="1"/>
    <col min="6" max="6" width="3.44140625" style="134" customWidth="1"/>
    <col min="9" max="9" width="3.44140625" style="134" customWidth="1"/>
  </cols>
  <sheetData>
    <row r="2" spans="2:10" ht="21" x14ac:dyDescent="0.4">
      <c r="B2" s="95" t="s">
        <v>171</v>
      </c>
      <c r="C2" s="95"/>
      <c r="D2" s="91"/>
    </row>
    <row r="3" spans="2:10" ht="15" thickBot="1" x14ac:dyDescent="0.35">
      <c r="B3" s="91"/>
      <c r="D3" s="91"/>
    </row>
    <row r="4" spans="2:10" x14ac:dyDescent="0.3">
      <c r="B4" s="96">
        <v>1</v>
      </c>
      <c r="C4" s="146"/>
      <c r="D4" s="92" t="str">
        <f>'MC-TF - 20 Pts'!C6</f>
        <v>D</v>
      </c>
      <c r="E4" s="96">
        <v>6</v>
      </c>
      <c r="F4" s="146"/>
      <c r="G4" s="92" t="b">
        <f>'MC-TF - 20 Pts'!C37</f>
        <v>0</v>
      </c>
      <c r="H4" s="96">
        <v>11</v>
      </c>
      <c r="I4" s="146"/>
      <c r="J4" s="92" t="b">
        <f>'MC-TF - 20 Pts'!C49</f>
        <v>0</v>
      </c>
    </row>
    <row r="5" spans="2:10" x14ac:dyDescent="0.3">
      <c r="B5" s="97">
        <v>2</v>
      </c>
      <c r="C5" s="145"/>
      <c r="D5" s="93" t="str">
        <f>'MC-TF - 20 Pts'!C14</f>
        <v>E</v>
      </c>
      <c r="E5" s="97">
        <v>7</v>
      </c>
      <c r="F5" s="145"/>
      <c r="G5" s="93" t="b">
        <f>'MC-TF - 20 Pts'!C39</f>
        <v>0</v>
      </c>
      <c r="H5" s="97">
        <v>12</v>
      </c>
      <c r="I5" s="145"/>
      <c r="J5" s="93" t="b">
        <f>'MC-TF - 20 Pts'!C51</f>
        <v>1</v>
      </c>
    </row>
    <row r="6" spans="2:10" x14ac:dyDescent="0.3">
      <c r="B6" s="97">
        <v>3</v>
      </c>
      <c r="C6" s="145"/>
      <c r="D6" s="93" t="str">
        <f>'MC-TF - 20 Pts'!C22</f>
        <v>A</v>
      </c>
      <c r="E6" s="97">
        <v>8</v>
      </c>
      <c r="F6" s="145"/>
      <c r="G6" s="93" t="b">
        <f>'MC-TF - 20 Pts'!C42</f>
        <v>0</v>
      </c>
      <c r="H6" s="97">
        <v>13</v>
      </c>
      <c r="I6" s="145"/>
      <c r="J6" s="93" t="b">
        <f>'MC-TF - 20 Pts'!C54</f>
        <v>1</v>
      </c>
    </row>
    <row r="7" spans="2:10" x14ac:dyDescent="0.3">
      <c r="B7" s="97">
        <v>4</v>
      </c>
      <c r="C7" s="145"/>
      <c r="D7" s="93" t="b">
        <f>'MC-TF - 20 Pts'!C32</f>
        <v>0</v>
      </c>
      <c r="E7" s="97">
        <v>9</v>
      </c>
      <c r="F7" s="145"/>
      <c r="G7" s="93" t="b">
        <f>'MC-TF - 20 Pts'!C45</f>
        <v>1</v>
      </c>
      <c r="H7" s="97">
        <v>14</v>
      </c>
      <c r="I7" s="145"/>
      <c r="J7" s="93" t="b">
        <f>'MC-TF - 20 Pts'!C57</f>
        <v>0</v>
      </c>
    </row>
    <row r="8" spans="2:10" ht="15" thickBot="1" x14ac:dyDescent="0.35">
      <c r="B8" s="98">
        <v>5</v>
      </c>
      <c r="C8" s="147"/>
      <c r="D8" s="94" t="b">
        <f>'MC-TF - 20 Pts'!C34</f>
        <v>1</v>
      </c>
      <c r="E8" s="98">
        <v>10</v>
      </c>
      <c r="F8" s="147"/>
      <c r="G8" s="94" t="b">
        <f>'MC-TF - 20 Pts'!C47</f>
        <v>0</v>
      </c>
      <c r="H8" s="98">
        <v>15</v>
      </c>
      <c r="I8" s="147"/>
      <c r="J8" s="94" t="b">
        <f>'MC-TF - 20 Pts'!C60</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B1E3-48BB-44BA-92B8-52E08F23E73E}">
  <dimension ref="B2:D32"/>
  <sheetViews>
    <sheetView showGridLines="0" tabSelected="1" zoomScale="115" zoomScaleNormal="115" workbookViewId="0"/>
  </sheetViews>
  <sheetFormatPr defaultRowHeight="14.4" x14ac:dyDescent="0.3"/>
  <cols>
    <col min="1" max="1" width="3.109375" style="134" customWidth="1"/>
    <col min="2" max="2" width="4.5546875" style="134" customWidth="1"/>
    <col min="3" max="16384" width="8.88671875" style="134"/>
  </cols>
  <sheetData>
    <row r="2" spans="2:2" ht="18" x14ac:dyDescent="0.35">
      <c r="B2" s="52" t="s">
        <v>111</v>
      </c>
    </row>
    <row r="3" spans="2:2" ht="18" x14ac:dyDescent="0.35">
      <c r="B3" s="52" t="s">
        <v>227</v>
      </c>
    </row>
    <row r="4" spans="2:2" ht="18" x14ac:dyDescent="0.35">
      <c r="B4" s="52" t="s">
        <v>112</v>
      </c>
    </row>
    <row r="5" spans="2:2" ht="18" x14ac:dyDescent="0.35">
      <c r="B5" s="52"/>
    </row>
    <row r="6" spans="2:2" ht="18" x14ac:dyDescent="0.35">
      <c r="B6" s="52" t="s">
        <v>113</v>
      </c>
    </row>
    <row r="7" spans="2:2" ht="18" x14ac:dyDescent="0.35">
      <c r="B7" s="52" t="s">
        <v>127</v>
      </c>
    </row>
    <row r="8" spans="2:2" ht="18" x14ac:dyDescent="0.35">
      <c r="B8" s="52"/>
    </row>
    <row r="9" spans="2:2" ht="18" x14ac:dyDescent="0.35">
      <c r="B9" s="52" t="s">
        <v>116</v>
      </c>
    </row>
    <row r="10" spans="2:2" ht="18" x14ac:dyDescent="0.35">
      <c r="B10" s="52" t="s">
        <v>117</v>
      </c>
    </row>
    <row r="11" spans="2:2" ht="18" x14ac:dyDescent="0.35">
      <c r="B11" s="52" t="s">
        <v>118</v>
      </c>
    </row>
    <row r="12" spans="2:2" ht="18" x14ac:dyDescent="0.35">
      <c r="B12" s="52"/>
    </row>
    <row r="13" spans="2:2" ht="15.6" x14ac:dyDescent="0.3">
      <c r="B13" s="170" t="s">
        <v>228</v>
      </c>
    </row>
    <row r="14" spans="2:2" ht="15.6" x14ac:dyDescent="0.3">
      <c r="B14" s="171"/>
    </row>
    <row r="15" spans="2:2" ht="15.6" x14ac:dyDescent="0.3">
      <c r="B15" s="170" t="s">
        <v>114</v>
      </c>
    </row>
    <row r="16" spans="2:2" ht="6" customHeight="1" x14ac:dyDescent="0.3">
      <c r="B16" s="170"/>
    </row>
    <row r="17" spans="2:4" ht="15.6" x14ac:dyDescent="0.3">
      <c r="B17" s="170" t="s">
        <v>115</v>
      </c>
    </row>
    <row r="18" spans="2:4" ht="15.6" x14ac:dyDescent="0.3">
      <c r="B18" s="170"/>
    </row>
    <row r="19" spans="2:4" ht="15.6" x14ac:dyDescent="0.3">
      <c r="B19" s="170" t="s">
        <v>128</v>
      </c>
    </row>
    <row r="20" spans="2:4" ht="15.6" x14ac:dyDescent="0.3">
      <c r="B20" s="170" t="s">
        <v>168</v>
      </c>
    </row>
    <row r="21" spans="2:4" ht="15.6" x14ac:dyDescent="0.3">
      <c r="B21" s="170" t="s">
        <v>129</v>
      </c>
    </row>
    <row r="23" spans="2:4" ht="18" x14ac:dyDescent="0.35">
      <c r="B23" s="52" t="s">
        <v>119</v>
      </c>
    </row>
    <row r="24" spans="2:4" ht="28.8" x14ac:dyDescent="0.55000000000000004">
      <c r="B24" s="169" t="s">
        <v>229</v>
      </c>
      <c r="C24" s="52" t="s">
        <v>120</v>
      </c>
    </row>
    <row r="25" spans="2:4" ht="28.8" x14ac:dyDescent="0.55000000000000004">
      <c r="B25" s="169" t="s">
        <v>229</v>
      </c>
      <c r="C25" s="52" t="s">
        <v>130</v>
      </c>
    </row>
    <row r="26" spans="2:4" ht="28.8" x14ac:dyDescent="0.55000000000000004">
      <c r="B26" s="169" t="s">
        <v>229</v>
      </c>
      <c r="C26" s="52" t="s">
        <v>230</v>
      </c>
    </row>
    <row r="27" spans="2:4" ht="28.8" x14ac:dyDescent="0.55000000000000004">
      <c r="B27" s="169" t="s">
        <v>229</v>
      </c>
      <c r="C27" s="52" t="s">
        <v>231</v>
      </c>
    </row>
    <row r="28" spans="2:4" ht="28.8" x14ac:dyDescent="0.55000000000000004">
      <c r="C28" s="169" t="s">
        <v>229</v>
      </c>
      <c r="D28" s="52" t="s">
        <v>232</v>
      </c>
    </row>
    <row r="29" spans="2:4" ht="28.8" x14ac:dyDescent="0.55000000000000004">
      <c r="C29" s="169" t="s">
        <v>229</v>
      </c>
      <c r="D29" s="52" t="s">
        <v>233</v>
      </c>
    </row>
    <row r="30" spans="2:4" ht="28.8" x14ac:dyDescent="0.55000000000000004">
      <c r="B30" s="169" t="s">
        <v>229</v>
      </c>
      <c r="C30" s="52" t="s">
        <v>234</v>
      </c>
    </row>
    <row r="31" spans="2:4" ht="28.8" x14ac:dyDescent="0.55000000000000004">
      <c r="C31" s="169" t="s">
        <v>229</v>
      </c>
      <c r="D31" s="52" t="s">
        <v>232</v>
      </c>
    </row>
    <row r="32" spans="2:4" ht="28.8" x14ac:dyDescent="0.55000000000000004">
      <c r="C32" s="169" t="s">
        <v>229</v>
      </c>
      <c r="D32" s="52" t="s">
        <v>233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heetViews>
  <sheetFormatPr defaultRowHeight="14.4" x14ac:dyDescent="0.3"/>
  <cols>
    <col min="1" max="1" width="2.88671875" customWidth="1"/>
    <col min="2" max="2" width="37.109375" customWidth="1"/>
    <col min="3" max="3" width="5.109375" customWidth="1"/>
    <col min="4" max="4" width="17.109375" customWidth="1"/>
    <col min="5" max="5" width="14" customWidth="1"/>
    <col min="6" max="7" width="12.88671875" customWidth="1"/>
    <col min="8" max="8" width="4" customWidth="1"/>
    <col min="9" max="9" width="3" customWidth="1"/>
    <col min="10" max="10" width="3.5546875" style="2" customWidth="1"/>
    <col min="11" max="11" width="76.44140625" customWidth="1"/>
    <col min="12" max="12" width="2.109375" customWidth="1"/>
  </cols>
  <sheetData>
    <row r="1" spans="2:12" ht="15" thickBot="1" x14ac:dyDescent="0.35">
      <c r="B1" s="1"/>
      <c r="C1" s="1"/>
      <c r="D1" s="1"/>
    </row>
    <row r="2" spans="2:12" s="3" customFormat="1" ht="24" customHeight="1" thickBot="1" x14ac:dyDescent="0.4">
      <c r="B2" s="160" t="s">
        <v>218</v>
      </c>
      <c r="C2" s="160"/>
      <c r="D2" s="160"/>
      <c r="I2" s="71"/>
      <c r="J2" s="72"/>
      <c r="K2" s="73"/>
      <c r="L2" s="74"/>
    </row>
    <row r="3" spans="2:12" s="3" customFormat="1" ht="18.75" customHeight="1" x14ac:dyDescent="0.3">
      <c r="B3" s="4" t="s">
        <v>0</v>
      </c>
      <c r="C3" s="4"/>
      <c r="D3" s="133">
        <v>0.35</v>
      </c>
      <c r="I3" s="75"/>
      <c r="J3" s="76" t="s">
        <v>65</v>
      </c>
      <c r="K3" s="148" t="s">
        <v>221</v>
      </c>
      <c r="L3" s="78"/>
    </row>
    <row r="4" spans="2:12" s="3" customFormat="1" x14ac:dyDescent="0.3">
      <c r="B4" s="4" t="s">
        <v>1</v>
      </c>
      <c r="C4" s="4"/>
      <c r="D4" s="129">
        <v>250000</v>
      </c>
      <c r="I4" s="75"/>
      <c r="J4" s="79"/>
      <c r="K4" s="148" t="s">
        <v>66</v>
      </c>
      <c r="L4" s="78"/>
    </row>
    <row r="5" spans="2:12" s="3" customFormat="1" x14ac:dyDescent="0.3">
      <c r="B5" s="4" t="s">
        <v>12</v>
      </c>
      <c r="C5" s="4"/>
      <c r="D5" s="130">
        <v>6750000</v>
      </c>
      <c r="I5" s="75"/>
      <c r="J5" s="79"/>
      <c r="K5" s="148" t="s">
        <v>222</v>
      </c>
      <c r="L5" s="78"/>
    </row>
    <row r="6" spans="2:12" s="3" customFormat="1" x14ac:dyDescent="0.3">
      <c r="B6" s="4" t="s">
        <v>2</v>
      </c>
      <c r="C6" s="4"/>
      <c r="D6" s="130">
        <v>990000</v>
      </c>
      <c r="I6" s="75"/>
      <c r="J6" s="79"/>
      <c r="K6" s="148" t="s">
        <v>68</v>
      </c>
      <c r="L6" s="78"/>
    </row>
    <row r="7" spans="2:12" s="53" customFormat="1" x14ac:dyDescent="0.3">
      <c r="B7" s="4" t="s">
        <v>4</v>
      </c>
      <c r="C7" s="4"/>
      <c r="D7" s="130">
        <v>885000</v>
      </c>
      <c r="I7" s="75"/>
      <c r="J7" s="77"/>
      <c r="K7" s="148"/>
      <c r="L7" s="78"/>
    </row>
    <row r="8" spans="2:12" s="53" customFormat="1" x14ac:dyDescent="0.3">
      <c r="B8" s="4" t="s">
        <v>5</v>
      </c>
      <c r="C8" s="4"/>
      <c r="D8" s="130">
        <v>145000</v>
      </c>
      <c r="I8" s="75"/>
      <c r="J8" s="76" t="s">
        <v>67</v>
      </c>
      <c r="K8" s="148" t="s">
        <v>223</v>
      </c>
      <c r="L8" s="78"/>
    </row>
    <row r="9" spans="2:12" s="3" customFormat="1" x14ac:dyDescent="0.3">
      <c r="B9" s="4" t="s">
        <v>3</v>
      </c>
      <c r="C9" s="4"/>
      <c r="D9" s="130">
        <v>1250000</v>
      </c>
      <c r="I9" s="75"/>
      <c r="J9" s="79"/>
      <c r="K9" s="148" t="s">
        <v>69</v>
      </c>
      <c r="L9" s="78"/>
    </row>
    <row r="10" spans="2:12" s="3" customFormat="1" x14ac:dyDescent="0.3">
      <c r="B10" s="4" t="s">
        <v>7</v>
      </c>
      <c r="C10" s="4"/>
      <c r="D10" s="130">
        <v>2550000</v>
      </c>
      <c r="I10" s="75"/>
      <c r="J10" s="79"/>
      <c r="K10" s="148"/>
      <c r="L10" s="78"/>
    </row>
    <row r="11" spans="2:12" s="3" customFormat="1" x14ac:dyDescent="0.3">
      <c r="B11" s="4" t="s">
        <v>8</v>
      </c>
      <c r="C11" s="4"/>
      <c r="D11" s="130">
        <v>1420000</v>
      </c>
      <c r="I11" s="75"/>
      <c r="J11" s="76" t="s">
        <v>70</v>
      </c>
      <c r="K11" s="148" t="s">
        <v>71</v>
      </c>
      <c r="L11" s="78"/>
    </row>
    <row r="12" spans="2:12" s="3" customFormat="1" x14ac:dyDescent="0.3">
      <c r="B12" s="4" t="s">
        <v>9</v>
      </c>
      <c r="C12" s="4"/>
      <c r="D12" s="130">
        <v>1045000</v>
      </c>
      <c r="I12" s="75"/>
      <c r="J12" s="79"/>
      <c r="K12" s="148" t="s">
        <v>72</v>
      </c>
      <c r="L12" s="78"/>
    </row>
    <row r="13" spans="2:12" s="3" customFormat="1" ht="15" thickBot="1" x14ac:dyDescent="0.35">
      <c r="B13" s="4" t="s">
        <v>6</v>
      </c>
      <c r="C13" s="4"/>
      <c r="D13" s="131">
        <v>0.55000000000000004</v>
      </c>
      <c r="I13" s="80"/>
      <c r="J13" s="83"/>
      <c r="K13" s="82"/>
      <c r="L13" s="81"/>
    </row>
    <row r="14" spans="2:12" s="3" customFormat="1" ht="15" thickBot="1" x14ac:dyDescent="0.35">
      <c r="B14" s="6" t="s">
        <v>73</v>
      </c>
      <c r="C14" s="6"/>
      <c r="D14" s="132">
        <v>125000</v>
      </c>
      <c r="I14" s="50"/>
      <c r="J14" s="51"/>
      <c r="K14" s="50"/>
      <c r="L14" s="50"/>
    </row>
    <row r="15" spans="2:12" s="3" customFormat="1" ht="16.2" x14ac:dyDescent="0.45">
      <c r="B15" s="7" t="s">
        <v>219</v>
      </c>
      <c r="C15" s="7"/>
      <c r="D15" s="5"/>
      <c r="I15" s="50"/>
      <c r="J15" s="51"/>
      <c r="K15" s="50"/>
      <c r="L15" s="50"/>
    </row>
    <row r="16" spans="2:12" ht="15" thickBot="1" x14ac:dyDescent="0.35">
      <c r="B16" s="8" t="s">
        <v>220</v>
      </c>
      <c r="C16" s="8"/>
      <c r="D16" s="1"/>
      <c r="I16" s="50"/>
      <c r="J16" s="51"/>
      <c r="K16" s="50"/>
      <c r="L16" s="50"/>
    </row>
    <row r="17" spans="2:12" ht="15" thickBot="1" x14ac:dyDescent="0.35">
      <c r="B17" s="1"/>
      <c r="C17" s="1"/>
      <c r="D17" s="1"/>
      <c r="E17" s="1"/>
      <c r="F17" s="1"/>
      <c r="G17" s="1"/>
      <c r="I17" s="50"/>
      <c r="J17" s="51"/>
      <c r="K17" s="50"/>
      <c r="L17" s="50"/>
    </row>
    <row r="18" spans="2:12" ht="21" customHeight="1" x14ac:dyDescent="0.35">
      <c r="B18" s="161" t="s">
        <v>10</v>
      </c>
      <c r="C18" s="161"/>
      <c r="D18" s="161"/>
      <c r="E18" s="161"/>
      <c r="F18" s="161"/>
      <c r="G18" s="161"/>
      <c r="I18" s="50"/>
      <c r="J18" s="51"/>
      <c r="K18" s="50"/>
      <c r="L18" s="50"/>
    </row>
    <row r="19" spans="2:12" ht="21" customHeight="1" x14ac:dyDescent="0.35">
      <c r="B19" s="161" t="s">
        <v>224</v>
      </c>
      <c r="C19" s="161"/>
      <c r="D19" s="161"/>
      <c r="E19" s="161"/>
      <c r="F19" s="161"/>
      <c r="G19" s="161"/>
      <c r="I19" s="50"/>
      <c r="J19" s="51"/>
      <c r="K19" s="50"/>
      <c r="L19" s="50"/>
    </row>
    <row r="20" spans="2:12" ht="21" customHeight="1" thickBot="1" x14ac:dyDescent="0.4">
      <c r="B20" s="155" t="s">
        <v>11</v>
      </c>
      <c r="C20" s="155"/>
      <c r="D20" s="155"/>
      <c r="E20" s="155"/>
      <c r="F20" s="155"/>
      <c r="G20" s="155"/>
      <c r="I20" s="50"/>
      <c r="J20" s="51"/>
      <c r="K20" s="50"/>
      <c r="L20" s="50"/>
    </row>
    <row r="21" spans="2:12" ht="9" customHeight="1" x14ac:dyDescent="0.35">
      <c r="B21" s="9"/>
      <c r="C21" s="9"/>
      <c r="D21" s="9"/>
      <c r="E21" s="9"/>
      <c r="F21" s="9"/>
      <c r="G21" s="9"/>
      <c r="I21" s="50"/>
      <c r="J21" s="51"/>
      <c r="K21" s="50"/>
      <c r="L21" s="50"/>
    </row>
    <row r="22" spans="2:12" ht="16.2" x14ac:dyDescent="0.45">
      <c r="B22" s="3"/>
      <c r="C22" s="3"/>
      <c r="D22" s="154" t="s">
        <v>226</v>
      </c>
      <c r="E22" s="154" t="s">
        <v>225</v>
      </c>
      <c r="F22" s="154" t="s">
        <v>226</v>
      </c>
      <c r="G22" s="154" t="s">
        <v>225</v>
      </c>
      <c r="I22" s="50"/>
      <c r="J22" s="51"/>
      <c r="K22" s="50"/>
      <c r="L22" s="50"/>
    </row>
    <row r="23" spans="2:12" x14ac:dyDescent="0.3">
      <c r="B23" s="3" t="s">
        <v>12</v>
      </c>
      <c r="C23" s="3"/>
      <c r="D23" s="10">
        <f>D5/1000</f>
        <v>6750</v>
      </c>
      <c r="E23" s="10">
        <v>5600</v>
      </c>
      <c r="F23" s="11">
        <f>D23/D$23</f>
        <v>1</v>
      </c>
      <c r="G23" s="11">
        <f>E23/E$23</f>
        <v>1</v>
      </c>
      <c r="I23" s="50"/>
      <c r="J23" s="51"/>
      <c r="K23" s="50"/>
      <c r="L23" s="50"/>
    </row>
    <row r="24" spans="2:12" ht="16.2" x14ac:dyDescent="0.45">
      <c r="B24" s="12" t="s">
        <v>13</v>
      </c>
      <c r="C24" s="12"/>
      <c r="D24" s="12">
        <f>E24/E23*D23</f>
        <v>1958.7053571428573</v>
      </c>
      <c r="E24" s="12">
        <v>1625</v>
      </c>
      <c r="F24" s="11">
        <f t="shared" ref="F24:G33" si="0">D24/D$23</f>
        <v>0.29017857142857145</v>
      </c>
      <c r="G24" s="11">
        <f t="shared" si="0"/>
        <v>0.29017857142857145</v>
      </c>
      <c r="H24" s="13"/>
      <c r="I24" s="50"/>
      <c r="J24" s="51"/>
      <c r="K24" s="50"/>
      <c r="L24" s="50"/>
    </row>
    <row r="25" spans="2:12" x14ac:dyDescent="0.3">
      <c r="B25" s="3" t="s">
        <v>14</v>
      </c>
      <c r="C25" s="3"/>
      <c r="D25" s="10">
        <f>D23-D24</f>
        <v>4791.2946428571431</v>
      </c>
      <c r="E25" s="10">
        <f>E23-E24</f>
        <v>3975</v>
      </c>
      <c r="F25" s="11">
        <f t="shared" si="0"/>
        <v>0.7098214285714286</v>
      </c>
      <c r="G25" s="11">
        <f t="shared" si="0"/>
        <v>0.7098214285714286</v>
      </c>
    </row>
    <row r="26" spans="2:12" x14ac:dyDescent="0.3">
      <c r="B26" s="3" t="s">
        <v>2</v>
      </c>
      <c r="C26" s="3"/>
      <c r="D26" s="3">
        <f>D6/1000</f>
        <v>990</v>
      </c>
      <c r="E26" s="3">
        <v>890</v>
      </c>
      <c r="F26" s="11">
        <f t="shared" si="0"/>
        <v>0.14666666666666667</v>
      </c>
      <c r="G26" s="11">
        <f t="shared" si="0"/>
        <v>0.15892857142857142</v>
      </c>
    </row>
    <row r="27" spans="2:12" x14ac:dyDescent="0.3">
      <c r="B27" s="3" t="s">
        <v>3</v>
      </c>
      <c r="C27" s="3"/>
      <c r="D27" s="3">
        <f>D9/1000</f>
        <v>1250</v>
      </c>
      <c r="E27" s="3">
        <v>1200</v>
      </c>
      <c r="F27" s="11">
        <f t="shared" si="0"/>
        <v>0.18518518518518517</v>
      </c>
      <c r="G27" s="11">
        <f t="shared" si="0"/>
        <v>0.21428571428571427</v>
      </c>
    </row>
    <row r="28" spans="2:12" ht="16.2" x14ac:dyDescent="0.45">
      <c r="B28" s="12" t="s">
        <v>4</v>
      </c>
      <c r="C28" s="12"/>
      <c r="D28" s="29">
        <f>D7/1000</f>
        <v>885</v>
      </c>
      <c r="E28" s="12">
        <v>825</v>
      </c>
      <c r="F28" s="11">
        <f t="shared" si="0"/>
        <v>0.13111111111111112</v>
      </c>
      <c r="G28" s="11">
        <f t="shared" si="0"/>
        <v>0.14732142857142858</v>
      </c>
    </row>
    <row r="29" spans="2:12" x14ac:dyDescent="0.3">
      <c r="B29" s="3" t="s">
        <v>15</v>
      </c>
      <c r="C29" s="3"/>
      <c r="D29" s="10">
        <f>D25-D26-D27-D28</f>
        <v>1666.2946428571431</v>
      </c>
      <c r="E29" s="10">
        <f>E25-E26-E27-E28</f>
        <v>1060</v>
      </c>
      <c r="F29" s="11">
        <f t="shared" si="0"/>
        <v>0.24685846560846564</v>
      </c>
      <c r="G29" s="11">
        <f t="shared" si="0"/>
        <v>0.18928571428571428</v>
      </c>
    </row>
    <row r="30" spans="2:12" ht="16.2" x14ac:dyDescent="0.45">
      <c r="B30" s="12" t="s">
        <v>5</v>
      </c>
      <c r="C30" s="12"/>
      <c r="D30" s="12">
        <f>D8/1000</f>
        <v>145</v>
      </c>
      <c r="E30" s="12">
        <v>125</v>
      </c>
      <c r="F30" s="11">
        <f t="shared" si="0"/>
        <v>2.148148148148148E-2</v>
      </c>
      <c r="G30" s="11">
        <f t="shared" si="0"/>
        <v>2.2321428571428572E-2</v>
      </c>
    </row>
    <row r="31" spans="2:12" x14ac:dyDescent="0.3">
      <c r="B31" s="3" t="s">
        <v>16</v>
      </c>
      <c r="C31" s="3"/>
      <c r="D31" s="10">
        <f>D29-D30</f>
        <v>1521.2946428571431</v>
      </c>
      <c r="E31" s="10">
        <f>E29-E30</f>
        <v>935</v>
      </c>
      <c r="F31" s="11">
        <f t="shared" si="0"/>
        <v>0.22537698412698418</v>
      </c>
      <c r="G31" s="11">
        <f t="shared" si="0"/>
        <v>0.1669642857142857</v>
      </c>
    </row>
    <row r="32" spans="2:12" ht="16.2" x14ac:dyDescent="0.45">
      <c r="B32" s="12" t="s">
        <v>17</v>
      </c>
      <c r="C32" s="12"/>
      <c r="D32" s="12">
        <f>D31*D3</f>
        <v>532.45312500000011</v>
      </c>
      <c r="E32" s="12">
        <f>E31*0.35</f>
        <v>327.25</v>
      </c>
      <c r="F32" s="11">
        <f t="shared" si="0"/>
        <v>7.8881944444444463E-2</v>
      </c>
      <c r="G32" s="11">
        <f t="shared" si="0"/>
        <v>5.8437500000000003E-2</v>
      </c>
    </row>
    <row r="33" spans="2:7" x14ac:dyDescent="0.3">
      <c r="B33" s="3" t="s">
        <v>18</v>
      </c>
      <c r="C33" s="3"/>
      <c r="D33" s="10">
        <f>D31-D32</f>
        <v>988.841517857143</v>
      </c>
      <c r="E33" s="10">
        <f>E31-E32</f>
        <v>607.75</v>
      </c>
      <c r="F33" s="11">
        <f t="shared" si="0"/>
        <v>0.14649503968253971</v>
      </c>
      <c r="G33" s="11">
        <f t="shared" si="0"/>
        <v>0.10852678571428571</v>
      </c>
    </row>
    <row r="34" spans="2:7" ht="16.8" thickBot="1" x14ac:dyDescent="0.5">
      <c r="B34" s="29"/>
      <c r="C34" s="12"/>
      <c r="D34" s="12"/>
      <c r="E34" s="12"/>
      <c r="F34" s="11"/>
      <c r="G34" s="11"/>
    </row>
    <row r="35" spans="2:7" ht="15" thickBot="1" x14ac:dyDescent="0.35">
      <c r="B35" s="3" t="s">
        <v>19</v>
      </c>
      <c r="D35" s="28">
        <f>D33/D4*1000</f>
        <v>3.9553660714285725</v>
      </c>
      <c r="E35" s="10"/>
      <c r="F35" s="11"/>
      <c r="G35" s="11"/>
    </row>
    <row r="36" spans="2:7" ht="7.5" customHeight="1" x14ac:dyDescent="0.3">
      <c r="B36" s="3"/>
      <c r="C36" s="3"/>
      <c r="D36" s="10"/>
      <c r="E36" s="10"/>
    </row>
    <row r="37" spans="2:7" ht="7.5" customHeight="1" x14ac:dyDescent="0.3"/>
    <row r="38" spans="2:7" ht="7.5" customHeight="1" thickBot="1" x14ac:dyDescent="0.35">
      <c r="B38" s="1"/>
      <c r="C38" s="1"/>
      <c r="D38" s="1"/>
      <c r="E38" s="1"/>
      <c r="F38" s="1"/>
      <c r="G38" s="1"/>
    </row>
    <row r="39" spans="2:7" ht="18" x14ac:dyDescent="0.35">
      <c r="B39" s="161" t="s">
        <v>20</v>
      </c>
      <c r="C39" s="161"/>
      <c r="D39" s="161"/>
      <c r="E39" s="161"/>
      <c r="F39" s="161"/>
      <c r="G39" s="161"/>
    </row>
    <row r="40" spans="2:7" ht="18" x14ac:dyDescent="0.35">
      <c r="B40" s="161" t="s">
        <v>224</v>
      </c>
      <c r="C40" s="161"/>
      <c r="D40" s="161"/>
      <c r="E40" s="161"/>
      <c r="F40" s="161"/>
      <c r="G40" s="161"/>
    </row>
    <row r="41" spans="2:7" ht="18.600000000000001" thickBot="1" x14ac:dyDescent="0.4">
      <c r="B41" s="155" t="s">
        <v>11</v>
      </c>
      <c r="C41" s="155"/>
      <c r="D41" s="156"/>
      <c r="E41" s="156"/>
      <c r="F41" s="156"/>
      <c r="G41" s="156"/>
    </row>
    <row r="42" spans="2:7" ht="18" x14ac:dyDescent="0.35">
      <c r="B42" s="14"/>
      <c r="C42" s="14"/>
      <c r="D42" s="9"/>
      <c r="E42" s="9"/>
      <c r="F42" s="9"/>
      <c r="G42" s="9"/>
    </row>
    <row r="43" spans="2:7" ht="16.2" x14ac:dyDescent="0.45">
      <c r="D43" s="154" t="s">
        <v>226</v>
      </c>
      <c r="E43" s="154" t="s">
        <v>225</v>
      </c>
      <c r="F43" s="154" t="s">
        <v>226</v>
      </c>
      <c r="G43" s="154" t="s">
        <v>225</v>
      </c>
    </row>
    <row r="44" spans="2:7" x14ac:dyDescent="0.3">
      <c r="B44" s="15" t="s">
        <v>21</v>
      </c>
      <c r="C44" s="3"/>
      <c r="D44" s="16">
        <f>D49-D48-D47-D46-D45</f>
        <v>4574.3415178571431</v>
      </c>
      <c r="E44" s="16">
        <f>E49-E48-E47-E46-E45</f>
        <v>2915</v>
      </c>
      <c r="F44" s="11">
        <f>D44/D$67</f>
        <v>0.30687218003004174</v>
      </c>
      <c r="G44" s="11">
        <f>E44/E$67</f>
        <v>0.21054532322137956</v>
      </c>
    </row>
    <row r="45" spans="2:7" x14ac:dyDescent="0.3">
      <c r="B45" s="15" t="s">
        <v>22</v>
      </c>
      <c r="C45" s="3"/>
      <c r="D45" s="60">
        <v>550</v>
      </c>
      <c r="E45" s="3">
        <v>775</v>
      </c>
      <c r="F45" s="11">
        <f t="shared" ref="F45:G67" si="1">D45/D$67</f>
        <v>3.6897048101381828E-2</v>
      </c>
      <c r="G45" s="11">
        <f t="shared" si="1"/>
        <v>5.5976886962802452E-2</v>
      </c>
    </row>
    <row r="46" spans="2:7" x14ac:dyDescent="0.3">
      <c r="B46" s="15" t="s">
        <v>23</v>
      </c>
      <c r="C46" s="3"/>
      <c r="D46" s="3">
        <f>D10/1000</f>
        <v>2550</v>
      </c>
      <c r="E46" s="3">
        <v>2190</v>
      </c>
      <c r="F46" s="11">
        <f t="shared" si="1"/>
        <v>0.17106813210640665</v>
      </c>
      <c r="G46" s="11">
        <f t="shared" si="1"/>
        <v>0.1581798483206934</v>
      </c>
    </row>
    <row r="47" spans="2:7" x14ac:dyDescent="0.3">
      <c r="B47" s="15" t="s">
        <v>8</v>
      </c>
      <c r="C47" s="3"/>
      <c r="D47" s="53">
        <f>D11/1000</f>
        <v>1420</v>
      </c>
      <c r="E47" s="3">
        <v>1285</v>
      </c>
      <c r="F47" s="11">
        <f t="shared" si="1"/>
        <v>9.5261469643567631E-2</v>
      </c>
      <c r="G47" s="11">
        <f t="shared" si="1"/>
        <v>9.281328999638859E-2</v>
      </c>
    </row>
    <row r="48" spans="2:7" ht="16.2" x14ac:dyDescent="0.45">
      <c r="B48" s="17" t="s">
        <v>24</v>
      </c>
      <c r="C48" s="3"/>
      <c r="D48" s="61">
        <v>52</v>
      </c>
      <c r="E48" s="12">
        <v>45</v>
      </c>
      <c r="F48" s="11">
        <f t="shared" si="1"/>
        <v>3.4884481841306455E-3</v>
      </c>
      <c r="G48" s="11">
        <f t="shared" si="1"/>
        <v>3.2502708559046588E-3</v>
      </c>
    </row>
    <row r="49" spans="2:7" x14ac:dyDescent="0.3">
      <c r="B49" s="18" t="s">
        <v>25</v>
      </c>
      <c r="C49" s="18"/>
      <c r="D49" s="19">
        <f>D54-D53-D52</f>
        <v>9146.3415178571431</v>
      </c>
      <c r="E49" s="19">
        <f>E54-E53-E52</f>
        <v>7210</v>
      </c>
      <c r="F49" s="11">
        <f t="shared" si="1"/>
        <v>0.61358727806552849</v>
      </c>
      <c r="G49" s="11">
        <f t="shared" si="1"/>
        <v>0.5207656193571687</v>
      </c>
    </row>
    <row r="50" spans="2:7" x14ac:dyDescent="0.3">
      <c r="B50" s="15" t="s">
        <v>26</v>
      </c>
      <c r="C50" s="3"/>
      <c r="D50" s="3">
        <f>E50+D14/1000</f>
        <v>9375</v>
      </c>
      <c r="E50" s="3">
        <v>9250</v>
      </c>
      <c r="F50" s="11">
        <f t="shared" si="1"/>
        <v>0.62892695627355388</v>
      </c>
      <c r="G50" s="11">
        <f t="shared" si="1"/>
        <v>0.66811123149151319</v>
      </c>
    </row>
    <row r="51" spans="2:7" ht="16.2" x14ac:dyDescent="0.45">
      <c r="B51" s="17" t="s">
        <v>27</v>
      </c>
      <c r="C51" s="3"/>
      <c r="D51" s="12">
        <f>E51+D28</f>
        <v>4475</v>
      </c>
      <c r="E51" s="12">
        <v>3590</v>
      </c>
      <c r="F51" s="11">
        <f t="shared" si="1"/>
        <v>0.30020780046124307</v>
      </c>
      <c r="G51" s="11">
        <f t="shared" si="1"/>
        <v>0.25929938605994945</v>
      </c>
    </row>
    <row r="52" spans="2:7" x14ac:dyDescent="0.3">
      <c r="B52" s="18" t="s">
        <v>28</v>
      </c>
      <c r="C52" s="3"/>
      <c r="D52" s="19">
        <f>D50-D51</f>
        <v>4900</v>
      </c>
      <c r="E52" s="19">
        <f>E50-E51</f>
        <v>5660</v>
      </c>
      <c r="F52" s="11">
        <f t="shared" si="1"/>
        <v>0.32871915581231081</v>
      </c>
      <c r="G52" s="11">
        <f t="shared" si="1"/>
        <v>0.40881184543156374</v>
      </c>
    </row>
    <row r="53" spans="2:7" ht="16.2" x14ac:dyDescent="0.45">
      <c r="B53" s="20" t="s">
        <v>29</v>
      </c>
      <c r="C53" s="3"/>
      <c r="D53" s="61">
        <v>860</v>
      </c>
      <c r="E53" s="12">
        <v>975</v>
      </c>
      <c r="F53" s="11">
        <f t="shared" si="1"/>
        <v>5.7693566122160672E-2</v>
      </c>
      <c r="G53" s="11">
        <f t="shared" si="1"/>
        <v>7.0422535211267609E-2</v>
      </c>
    </row>
    <row r="54" spans="2:7" x14ac:dyDescent="0.3">
      <c r="B54" s="21" t="s">
        <v>30</v>
      </c>
      <c r="C54" s="21"/>
      <c r="D54" s="22">
        <f>D67</f>
        <v>14906.341517857143</v>
      </c>
      <c r="E54" s="22">
        <f>E67</f>
        <v>13845</v>
      </c>
      <c r="F54" s="11">
        <f t="shared" si="1"/>
        <v>1</v>
      </c>
      <c r="G54" s="11">
        <f t="shared" si="1"/>
        <v>1</v>
      </c>
    </row>
    <row r="55" spans="2:7" x14ac:dyDescent="0.3">
      <c r="B55" s="3"/>
      <c r="C55" s="3"/>
      <c r="D55" s="3"/>
      <c r="E55" s="3"/>
      <c r="F55" s="11"/>
      <c r="G55" s="11"/>
    </row>
    <row r="56" spans="2:7" x14ac:dyDescent="0.3">
      <c r="B56" s="15" t="s">
        <v>31</v>
      </c>
      <c r="C56" s="3"/>
      <c r="D56" s="16">
        <f>D12/1000</f>
        <v>1045</v>
      </c>
      <c r="E56" s="16">
        <v>1250</v>
      </c>
      <c r="F56" s="11">
        <f t="shared" si="1"/>
        <v>7.0104391392625476E-2</v>
      </c>
      <c r="G56" s="11">
        <f t="shared" si="1"/>
        <v>9.0285301552907191E-2</v>
      </c>
    </row>
    <row r="57" spans="2:7" x14ac:dyDescent="0.3">
      <c r="B57" s="15" t="s">
        <v>32</v>
      </c>
      <c r="C57" s="3"/>
      <c r="D57" s="60">
        <v>70</v>
      </c>
      <c r="E57" s="3">
        <v>85</v>
      </c>
      <c r="F57" s="11">
        <f t="shared" si="1"/>
        <v>4.695987940175869E-3</v>
      </c>
      <c r="G57" s="11">
        <f t="shared" si="1"/>
        <v>6.1394005055976884E-3</v>
      </c>
    </row>
    <row r="58" spans="2:7" x14ac:dyDescent="0.3">
      <c r="B58" s="15" t="s">
        <v>33</v>
      </c>
      <c r="C58" s="3"/>
      <c r="D58" s="60">
        <v>150</v>
      </c>
      <c r="E58" s="3">
        <v>125</v>
      </c>
      <c r="F58" s="11">
        <f t="shared" si="1"/>
        <v>1.0062831300376862E-2</v>
      </c>
      <c r="G58" s="11">
        <f t="shared" si="1"/>
        <v>9.0285301552907194E-3</v>
      </c>
    </row>
    <row r="59" spans="2:7" ht="16.2" x14ac:dyDescent="0.45">
      <c r="B59" s="17" t="s">
        <v>34</v>
      </c>
      <c r="C59" s="3"/>
      <c r="D59" s="61">
        <v>450</v>
      </c>
      <c r="E59" s="12">
        <v>320</v>
      </c>
      <c r="F59" s="11">
        <f t="shared" si="1"/>
        <v>3.0188493901130587E-2</v>
      </c>
      <c r="G59" s="11">
        <f t="shared" si="1"/>
        <v>2.3113037197544241E-2</v>
      </c>
    </row>
    <row r="60" spans="2:7" x14ac:dyDescent="0.3">
      <c r="B60" s="18" t="s">
        <v>35</v>
      </c>
      <c r="C60" s="3"/>
      <c r="D60" s="19">
        <f>SUM(D56:D59)</f>
        <v>1715</v>
      </c>
      <c r="E60" s="19">
        <f>SUM(E56:E59)</f>
        <v>1780</v>
      </c>
      <c r="F60" s="11">
        <f t="shared" si="1"/>
        <v>0.11505170453430878</v>
      </c>
      <c r="G60" s="11">
        <f t="shared" si="1"/>
        <v>0.12856626941133983</v>
      </c>
    </row>
    <row r="61" spans="2:7" ht="16.2" x14ac:dyDescent="0.45">
      <c r="B61" s="17" t="s">
        <v>36</v>
      </c>
      <c r="C61" s="3"/>
      <c r="D61" s="61">
        <v>3500</v>
      </c>
      <c r="E61" s="12">
        <v>3225</v>
      </c>
      <c r="F61" s="11">
        <f t="shared" si="1"/>
        <v>0.23479939700879343</v>
      </c>
      <c r="G61" s="11">
        <f t="shared" si="1"/>
        <v>0.23293607800650054</v>
      </c>
    </row>
    <row r="62" spans="2:7" x14ac:dyDescent="0.3">
      <c r="B62" s="18" t="s">
        <v>37</v>
      </c>
      <c r="C62" s="3"/>
      <c r="D62" s="19">
        <f>D60+D61</f>
        <v>5215</v>
      </c>
      <c r="E62" s="19">
        <f>E60+E61</f>
        <v>5005</v>
      </c>
      <c r="F62" s="11">
        <f t="shared" si="1"/>
        <v>0.34985110154310223</v>
      </c>
      <c r="G62" s="11">
        <f t="shared" si="1"/>
        <v>0.36150234741784038</v>
      </c>
    </row>
    <row r="63" spans="2:7" x14ac:dyDescent="0.3">
      <c r="B63" s="15" t="s">
        <v>38</v>
      </c>
      <c r="C63" s="3"/>
      <c r="D63" s="60">
        <v>4525</v>
      </c>
      <c r="E63" s="3">
        <v>4525</v>
      </c>
      <c r="F63" s="11">
        <f t="shared" si="1"/>
        <v>0.30356207756136866</v>
      </c>
      <c r="G63" s="11">
        <f t="shared" si="1"/>
        <v>0.32683279162152401</v>
      </c>
    </row>
    <row r="64" spans="2:7" x14ac:dyDescent="0.3">
      <c r="B64" s="15" t="s">
        <v>39</v>
      </c>
      <c r="C64" s="3"/>
      <c r="D64" s="60">
        <v>1450</v>
      </c>
      <c r="E64" s="3">
        <v>1450</v>
      </c>
      <c r="F64" s="11">
        <f t="shared" si="1"/>
        <v>9.7274035903643002E-2</v>
      </c>
      <c r="G64" s="11">
        <f t="shared" si="1"/>
        <v>0.10473094980137233</v>
      </c>
    </row>
    <row r="65" spans="2:7" ht="16.2" x14ac:dyDescent="0.45">
      <c r="B65" s="17" t="s">
        <v>40</v>
      </c>
      <c r="C65" s="3"/>
      <c r="D65" s="12">
        <f>D33-(D13*D4/1000)+E65</f>
        <v>3716.3415178571431</v>
      </c>
      <c r="E65" s="12">
        <v>2865</v>
      </c>
      <c r="F65" s="11">
        <f t="shared" si="1"/>
        <v>0.24931278499188611</v>
      </c>
      <c r="G65" s="11">
        <f t="shared" si="1"/>
        <v>0.20693391115926327</v>
      </c>
    </row>
    <row r="66" spans="2:7" ht="16.2" x14ac:dyDescent="0.45">
      <c r="B66" s="23" t="s">
        <v>41</v>
      </c>
      <c r="C66" s="3"/>
      <c r="D66" s="24">
        <f>D63+D64+D65</f>
        <v>9691.3415178571431</v>
      </c>
      <c r="E66" s="24">
        <f>E63+E64+E65</f>
        <v>8840</v>
      </c>
      <c r="F66" s="11">
        <f t="shared" si="1"/>
        <v>0.65014889845689772</v>
      </c>
      <c r="G66" s="11">
        <f t="shared" si="1"/>
        <v>0.63849765258215962</v>
      </c>
    </row>
    <row r="67" spans="2:7" x14ac:dyDescent="0.3">
      <c r="B67" s="21" t="s">
        <v>42</v>
      </c>
      <c r="C67" s="21"/>
      <c r="D67" s="22">
        <f>D66+D62</f>
        <v>14906.341517857143</v>
      </c>
      <c r="E67" s="22">
        <f>E66+E62</f>
        <v>13845</v>
      </c>
      <c r="F67" s="11">
        <f t="shared" si="1"/>
        <v>1</v>
      </c>
      <c r="G67" s="11">
        <f t="shared" si="1"/>
        <v>1</v>
      </c>
    </row>
    <row r="68" spans="2:7" ht="15" thickBot="1" x14ac:dyDescent="0.35">
      <c r="B68" s="25"/>
      <c r="C68" s="25"/>
      <c r="D68" s="26"/>
      <c r="E68" s="26"/>
    </row>
    <row r="69" spans="2:7" ht="18" x14ac:dyDescent="0.35">
      <c r="B69" s="157" t="s">
        <v>43</v>
      </c>
      <c r="C69" s="157"/>
      <c r="D69" s="157"/>
      <c r="E69" s="157"/>
    </row>
    <row r="70" spans="2:7" ht="18.600000000000001" thickBot="1" x14ac:dyDescent="0.4">
      <c r="B70" s="158" t="s">
        <v>11</v>
      </c>
      <c r="C70" s="158"/>
      <c r="D70" s="158"/>
      <c r="E70" s="158"/>
    </row>
    <row r="72" spans="2:7" ht="16.2" x14ac:dyDescent="0.45">
      <c r="D72" s="159" t="s">
        <v>226</v>
      </c>
      <c r="E72" s="159"/>
    </row>
    <row r="73" spans="2:7" ht="15.6" x14ac:dyDescent="0.3">
      <c r="B73" s="27" t="s">
        <v>44</v>
      </c>
      <c r="C73" s="3"/>
      <c r="D73" s="3"/>
    </row>
    <row r="74" spans="2:7" x14ac:dyDescent="0.3">
      <c r="B74" s="15" t="s">
        <v>45</v>
      </c>
      <c r="C74" s="3"/>
      <c r="D74" s="3"/>
    </row>
    <row r="75" spans="2:7" x14ac:dyDescent="0.3">
      <c r="B75" s="15" t="s">
        <v>46</v>
      </c>
      <c r="C75" s="3"/>
    </row>
    <row r="76" spans="2:7" x14ac:dyDescent="0.3">
      <c r="B76" s="15" t="s">
        <v>47</v>
      </c>
      <c r="C76" s="3"/>
      <c r="D76" s="54">
        <f>E45-D45</f>
        <v>225</v>
      </c>
    </row>
    <row r="77" spans="2:7" x14ac:dyDescent="0.3">
      <c r="B77" s="15" t="s">
        <v>48</v>
      </c>
      <c r="C77" s="3"/>
    </row>
    <row r="78" spans="2:7" x14ac:dyDescent="0.3">
      <c r="B78" s="15" t="s">
        <v>49</v>
      </c>
      <c r="C78" s="3"/>
      <c r="D78" s="136">
        <f>E47-D47</f>
        <v>-135</v>
      </c>
    </row>
    <row r="79" spans="2:7" x14ac:dyDescent="0.3">
      <c r="B79" s="15" t="s">
        <v>50</v>
      </c>
      <c r="C79" s="3"/>
      <c r="D79" s="91"/>
    </row>
    <row r="80" spans="2:7" x14ac:dyDescent="0.3">
      <c r="B80" s="15" t="s">
        <v>51</v>
      </c>
      <c r="C80" s="3"/>
      <c r="D80" s="54">
        <f>D56-E56</f>
        <v>-205</v>
      </c>
    </row>
    <row r="81" spans="2:4" ht="16.2" x14ac:dyDescent="0.45">
      <c r="B81" s="17" t="s">
        <v>52</v>
      </c>
      <c r="C81" s="3"/>
    </row>
    <row r="82" spans="2:4" x14ac:dyDescent="0.3">
      <c r="B82" s="18" t="s">
        <v>53</v>
      </c>
      <c r="C82" s="18"/>
      <c r="D82" s="18"/>
    </row>
    <row r="83" spans="2:4" x14ac:dyDescent="0.3">
      <c r="B83" s="3"/>
      <c r="C83" s="3"/>
      <c r="D83" s="3"/>
    </row>
    <row r="84" spans="2:4" x14ac:dyDescent="0.3">
      <c r="B84" s="18" t="s">
        <v>54</v>
      </c>
      <c r="C84" s="3"/>
      <c r="D84" s="3"/>
    </row>
    <row r="85" spans="2:4" x14ac:dyDescent="0.3">
      <c r="B85" s="15" t="s">
        <v>55</v>
      </c>
      <c r="C85" s="3"/>
    </row>
    <row r="86" spans="2:4" ht="16.2" x14ac:dyDescent="0.45">
      <c r="B86" s="17" t="s">
        <v>56</v>
      </c>
      <c r="C86" s="3"/>
      <c r="D86" s="54">
        <f>E53-D53</f>
        <v>115</v>
      </c>
    </row>
    <row r="87" spans="2:4" x14ac:dyDescent="0.3">
      <c r="B87" s="18" t="s">
        <v>57</v>
      </c>
      <c r="C87" s="18"/>
      <c r="D87" s="18"/>
    </row>
    <row r="88" spans="2:4" x14ac:dyDescent="0.3">
      <c r="B88" s="3"/>
      <c r="C88" s="3"/>
    </row>
    <row r="89" spans="2:4" x14ac:dyDescent="0.3">
      <c r="B89" s="18" t="s">
        <v>58</v>
      </c>
      <c r="C89" s="3"/>
      <c r="D89" s="3"/>
    </row>
    <row r="90" spans="2:4" x14ac:dyDescent="0.3">
      <c r="B90" s="15" t="s">
        <v>98</v>
      </c>
      <c r="C90" s="3"/>
    </row>
    <row r="91" spans="2:4" x14ac:dyDescent="0.3">
      <c r="B91" s="15" t="s">
        <v>59</v>
      </c>
      <c r="C91" s="3"/>
      <c r="D91" s="54">
        <f>D61-E61</f>
        <v>275</v>
      </c>
    </row>
    <row r="92" spans="2:4" x14ac:dyDescent="0.3">
      <c r="B92" s="15" t="s">
        <v>60</v>
      </c>
      <c r="C92" s="3"/>
    </row>
    <row r="93" spans="2:4" x14ac:dyDescent="0.3">
      <c r="B93" s="15" t="s">
        <v>61</v>
      </c>
      <c r="C93" s="3"/>
      <c r="D93" s="18"/>
    </row>
    <row r="94" spans="2:4" ht="16.2" x14ac:dyDescent="0.45">
      <c r="B94" s="17" t="s">
        <v>62</v>
      </c>
      <c r="C94" s="3"/>
      <c r="D94" s="54">
        <f>-D13*D4/1000</f>
        <v>-137.5</v>
      </c>
    </row>
    <row r="95" spans="2:4" x14ac:dyDescent="0.3">
      <c r="B95" s="18" t="s">
        <v>63</v>
      </c>
      <c r="C95" s="3"/>
      <c r="D95" s="18"/>
    </row>
    <row r="96" spans="2:4" x14ac:dyDescent="0.3">
      <c r="B96" s="3"/>
      <c r="C96" s="3"/>
      <c r="D96" s="3"/>
    </row>
    <row r="97" spans="2:4" x14ac:dyDescent="0.3">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zoomScaleNormal="100" workbookViewId="0"/>
  </sheetViews>
  <sheetFormatPr defaultRowHeight="14.4" x14ac:dyDescent="0.3"/>
  <cols>
    <col min="2" max="2" width="33.44140625" customWidth="1"/>
    <col min="5" max="14" width="9.88671875" customWidth="1"/>
  </cols>
  <sheetData>
    <row r="19" spans="2:20" ht="15" thickBot="1" x14ac:dyDescent="0.35">
      <c r="B19" s="30"/>
      <c r="C19" s="30"/>
      <c r="D19" s="30"/>
      <c r="E19" s="30"/>
      <c r="F19" s="30"/>
      <c r="G19" s="30"/>
      <c r="H19" s="30"/>
      <c r="I19" s="30"/>
      <c r="J19" s="30"/>
      <c r="K19" s="30"/>
      <c r="L19" s="30"/>
      <c r="M19" s="30"/>
      <c r="N19" s="30"/>
    </row>
    <row r="20" spans="2:20" ht="22.5" customHeight="1" thickBot="1" x14ac:dyDescent="0.35">
      <c r="B20" s="162" t="s">
        <v>93</v>
      </c>
      <c r="C20" s="163"/>
      <c r="D20" s="163"/>
      <c r="E20" s="163"/>
      <c r="F20" s="163"/>
      <c r="G20" s="163"/>
      <c r="H20" s="163"/>
      <c r="I20" s="163"/>
      <c r="J20" s="163"/>
      <c r="K20" s="163"/>
      <c r="L20" s="163"/>
      <c r="M20" s="163"/>
      <c r="N20" s="164"/>
    </row>
    <row r="21" spans="2:20" ht="15" thickBot="1" x14ac:dyDescent="0.35">
      <c r="B21" s="30"/>
      <c r="C21" s="30"/>
      <c r="D21" s="30"/>
      <c r="E21" s="30"/>
      <c r="F21" s="30"/>
      <c r="G21" s="30"/>
      <c r="H21" s="30"/>
      <c r="I21" s="30"/>
      <c r="J21" s="30"/>
      <c r="K21" s="30"/>
      <c r="L21" s="30"/>
      <c r="M21" s="30"/>
      <c r="N21" s="30"/>
    </row>
    <row r="22" spans="2:20" ht="15" thickBot="1" x14ac:dyDescent="0.35">
      <c r="B22" s="46" t="s">
        <v>99</v>
      </c>
      <c r="C22" s="31"/>
      <c r="D22" s="30"/>
      <c r="E22" s="30"/>
      <c r="F22" s="44">
        <v>0.4</v>
      </c>
      <c r="G22" s="30"/>
      <c r="H22" s="33" t="s">
        <v>100</v>
      </c>
      <c r="I22" s="30"/>
      <c r="J22" s="30"/>
      <c r="K22" s="30"/>
      <c r="L22" s="43">
        <v>85000</v>
      </c>
      <c r="M22" s="30"/>
      <c r="N22" s="30"/>
    </row>
    <row r="23" spans="2:20" ht="15" thickBot="1" x14ac:dyDescent="0.35">
      <c r="B23" s="46" t="s">
        <v>101</v>
      </c>
      <c r="C23" s="31"/>
      <c r="D23" s="30"/>
      <c r="E23" s="30"/>
      <c r="F23" s="44">
        <v>0.25</v>
      </c>
      <c r="G23" s="30"/>
      <c r="H23" s="30"/>
      <c r="I23" s="30"/>
      <c r="J23" s="30"/>
      <c r="K23" s="30"/>
      <c r="L23" s="30"/>
      <c r="M23" s="30"/>
      <c r="N23" s="30"/>
      <c r="T23" t="s">
        <v>78</v>
      </c>
    </row>
    <row r="24" spans="2:20" ht="15" thickBot="1" x14ac:dyDescent="0.35">
      <c r="B24" s="46" t="s">
        <v>102</v>
      </c>
      <c r="C24" s="31"/>
      <c r="D24" s="30"/>
      <c r="E24" s="30"/>
      <c r="F24" s="44">
        <v>0.35</v>
      </c>
      <c r="G24" s="30"/>
      <c r="H24" s="33" t="s">
        <v>103</v>
      </c>
      <c r="I24" s="30"/>
      <c r="J24" s="30"/>
      <c r="K24" s="30"/>
      <c r="L24" s="38" t="s">
        <v>132</v>
      </c>
      <c r="M24" s="30"/>
      <c r="N24" s="30"/>
      <c r="T24" t="s">
        <v>131</v>
      </c>
    </row>
    <row r="25" spans="2:20" ht="15" thickBot="1" x14ac:dyDescent="0.35">
      <c r="B25" s="36"/>
      <c r="C25" s="31"/>
      <c r="D25" s="30"/>
      <c r="E25" s="30"/>
      <c r="F25" s="91"/>
      <c r="G25" s="30"/>
      <c r="H25" s="30"/>
      <c r="I25" s="30"/>
      <c r="J25" s="30"/>
      <c r="K25" s="30"/>
      <c r="L25" s="30"/>
      <c r="M25" s="30"/>
      <c r="N25" s="30"/>
      <c r="T25" t="s">
        <v>132</v>
      </c>
    </row>
    <row r="26" spans="2:20" ht="15" thickBot="1" x14ac:dyDescent="0.35">
      <c r="B26" s="33" t="s">
        <v>104</v>
      </c>
      <c r="C26" s="31"/>
      <c r="D26" s="30"/>
      <c r="E26" s="30"/>
      <c r="F26" s="44">
        <v>0.28000000000000003</v>
      </c>
      <c r="G26" s="30"/>
      <c r="H26" s="46" t="s">
        <v>94</v>
      </c>
      <c r="I26" s="30"/>
      <c r="J26" s="30"/>
      <c r="K26" s="30"/>
      <c r="L26" s="43">
        <v>30000</v>
      </c>
      <c r="M26" s="30"/>
      <c r="N26" s="30"/>
      <c r="T26" t="s">
        <v>133</v>
      </c>
    </row>
    <row r="27" spans="2:20" x14ac:dyDescent="0.3">
      <c r="B27" s="30"/>
      <c r="C27" s="31"/>
      <c r="D27" s="30"/>
      <c r="E27" s="30"/>
      <c r="F27" s="30"/>
      <c r="G27" s="30"/>
      <c r="H27" s="30"/>
      <c r="I27" s="30"/>
      <c r="J27" s="30"/>
      <c r="K27" s="30"/>
      <c r="L27" s="30"/>
      <c r="M27" s="30"/>
      <c r="N27" s="30"/>
    </row>
    <row r="28" spans="2:20" ht="16.2" x14ac:dyDescent="0.45">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3">
      <c r="B29" s="33" t="s">
        <v>105</v>
      </c>
      <c r="C29" s="56">
        <v>16000</v>
      </c>
      <c r="D29" s="56">
        <v>16850</v>
      </c>
      <c r="E29" s="56">
        <v>17925</v>
      </c>
      <c r="F29" s="55">
        <v>16250</v>
      </c>
      <c r="G29" s="55">
        <v>15540</v>
      </c>
      <c r="H29" s="55">
        <v>17985</v>
      </c>
      <c r="I29" s="55">
        <v>20500</v>
      </c>
      <c r="J29" s="55">
        <v>23480</v>
      </c>
      <c r="K29" s="55">
        <v>22250</v>
      </c>
      <c r="L29" s="55">
        <v>19670</v>
      </c>
      <c r="M29" s="55">
        <v>23400</v>
      </c>
      <c r="N29" s="55">
        <v>24980</v>
      </c>
    </row>
    <row r="30" spans="2:20" x14ac:dyDescent="0.3">
      <c r="B30" s="30"/>
      <c r="C30" s="31"/>
      <c r="D30" s="31"/>
      <c r="E30" s="31"/>
      <c r="F30" s="31"/>
      <c r="G30" s="31"/>
      <c r="H30" s="31"/>
      <c r="I30" s="31"/>
      <c r="J30" s="31"/>
      <c r="K30" s="31"/>
      <c r="L30" s="31"/>
      <c r="M30" s="31"/>
      <c r="N30" s="31"/>
    </row>
    <row r="31" spans="2:20" x14ac:dyDescent="0.3">
      <c r="B31" s="36" t="s">
        <v>106</v>
      </c>
      <c r="C31" s="31"/>
      <c r="D31" s="31"/>
      <c r="E31" s="31"/>
      <c r="F31" s="48">
        <f t="shared" ref="F31:N31" si="0">F29*Collect0+E29*Collect1+D29*Collect2</f>
        <v>16878.75</v>
      </c>
      <c r="G31" s="48">
        <f t="shared" si="0"/>
        <v>16552.25</v>
      </c>
      <c r="H31" s="48">
        <f t="shared" si="0"/>
        <v>16766.5</v>
      </c>
      <c r="I31" s="48">
        <f t="shared" si="0"/>
        <v>18135.25</v>
      </c>
      <c r="J31" s="48">
        <f t="shared" si="0"/>
        <v>20811.75</v>
      </c>
      <c r="K31" s="48">
        <f t="shared" si="0"/>
        <v>21945</v>
      </c>
      <c r="L31" s="48">
        <f t="shared" si="0"/>
        <v>21648.5</v>
      </c>
      <c r="M31" s="48">
        <f t="shared" si="0"/>
        <v>22065</v>
      </c>
      <c r="N31" s="48">
        <f t="shared" si="0"/>
        <v>22726.5</v>
      </c>
    </row>
    <row r="32" spans="2:20" x14ac:dyDescent="0.3">
      <c r="B32" s="36"/>
      <c r="C32" s="31"/>
      <c r="D32" s="31"/>
      <c r="E32" s="31"/>
      <c r="F32" s="31"/>
      <c r="G32" s="31"/>
      <c r="H32" s="31"/>
      <c r="I32" s="31"/>
      <c r="J32" s="31"/>
      <c r="K32" s="31"/>
      <c r="L32" s="31"/>
      <c r="M32" s="31"/>
      <c r="N32" s="31"/>
    </row>
    <row r="33" spans="2:15" x14ac:dyDescent="0.3">
      <c r="B33" s="36" t="s">
        <v>107</v>
      </c>
      <c r="C33" s="31"/>
      <c r="D33" s="31"/>
      <c r="E33" s="31"/>
      <c r="F33" s="48">
        <f>F29*$F$26</f>
        <v>4550</v>
      </c>
      <c r="G33" s="48">
        <f t="shared" ref="G33:N33" si="1">G29*$F$26</f>
        <v>4351.2000000000007</v>
      </c>
      <c r="H33" s="48">
        <f t="shared" si="1"/>
        <v>5035.8</v>
      </c>
      <c r="I33" s="48">
        <f t="shared" si="1"/>
        <v>5740.0000000000009</v>
      </c>
      <c r="J33" s="48">
        <f t="shared" si="1"/>
        <v>6574.4000000000005</v>
      </c>
      <c r="K33" s="48">
        <f t="shared" si="1"/>
        <v>6230.0000000000009</v>
      </c>
      <c r="L33" s="48">
        <f t="shared" si="1"/>
        <v>5507.6</v>
      </c>
      <c r="M33" s="48">
        <f t="shared" si="1"/>
        <v>6552.0000000000009</v>
      </c>
      <c r="N33" s="48">
        <f t="shared" si="1"/>
        <v>6994.4000000000005</v>
      </c>
      <c r="O33" s="30"/>
    </row>
    <row r="34" spans="2:15" x14ac:dyDescent="0.3">
      <c r="B34" s="36" t="s">
        <v>3</v>
      </c>
      <c r="C34" s="31"/>
      <c r="D34" s="31"/>
      <c r="E34" s="31"/>
      <c r="F34" s="45">
        <v>3000</v>
      </c>
      <c r="G34" s="137">
        <v>3000</v>
      </c>
      <c r="H34" s="137">
        <v>3000</v>
      </c>
      <c r="I34" s="137">
        <v>3000</v>
      </c>
      <c r="J34" s="137">
        <v>3000</v>
      </c>
      <c r="K34" s="137">
        <v>3000</v>
      </c>
      <c r="L34" s="137">
        <v>3000</v>
      </c>
      <c r="M34" s="137">
        <v>3000</v>
      </c>
      <c r="N34" s="137">
        <v>3000</v>
      </c>
      <c r="O34" s="30"/>
    </row>
    <row r="35" spans="2:15" x14ac:dyDescent="0.3">
      <c r="B35" s="36" t="s">
        <v>96</v>
      </c>
      <c r="C35" s="31"/>
      <c r="D35" s="31"/>
      <c r="E35" s="31"/>
      <c r="F35" s="45">
        <v>1250</v>
      </c>
      <c r="G35" s="45">
        <v>0</v>
      </c>
      <c r="H35" s="45">
        <v>0</v>
      </c>
      <c r="I35" s="45">
        <v>1250</v>
      </c>
      <c r="J35" s="45">
        <v>0</v>
      </c>
      <c r="K35" s="45">
        <v>0</v>
      </c>
      <c r="L35" s="45">
        <v>1250</v>
      </c>
      <c r="M35" s="45">
        <v>0</v>
      </c>
      <c r="N35" s="45">
        <v>0</v>
      </c>
      <c r="O35" s="30"/>
    </row>
    <row r="36" spans="2:15" x14ac:dyDescent="0.3">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6.2" x14ac:dyDescent="0.45">
      <c r="B37" s="49" t="s">
        <v>97</v>
      </c>
      <c r="C37" s="31"/>
      <c r="D37" s="31"/>
      <c r="E37" s="31"/>
      <c r="F37" s="47">
        <v>850</v>
      </c>
      <c r="G37" s="47">
        <v>0</v>
      </c>
      <c r="H37" s="47">
        <v>0</v>
      </c>
      <c r="I37" s="47">
        <v>980</v>
      </c>
      <c r="J37" s="47">
        <v>0</v>
      </c>
      <c r="K37" s="47">
        <v>0</v>
      </c>
      <c r="L37" s="47">
        <v>1025</v>
      </c>
      <c r="M37" s="47">
        <v>0</v>
      </c>
      <c r="N37" s="47">
        <v>0</v>
      </c>
      <c r="O37" s="30"/>
    </row>
    <row r="38" spans="2:15" x14ac:dyDescent="0.3">
      <c r="B38" s="36" t="s">
        <v>109</v>
      </c>
      <c r="C38" s="31"/>
      <c r="D38" s="31"/>
      <c r="E38" s="31"/>
      <c r="F38" s="45">
        <f>SUM(F33:F37)</f>
        <v>9650</v>
      </c>
      <c r="G38" s="56">
        <f t="shared" ref="G38:N38" si="2">SUM(G33:G37)</f>
        <v>7351.2000000000007</v>
      </c>
      <c r="H38" s="56">
        <f t="shared" si="2"/>
        <v>8035.8</v>
      </c>
      <c r="I38" s="56">
        <f t="shared" si="2"/>
        <v>95970</v>
      </c>
      <c r="J38" s="56">
        <f t="shared" si="2"/>
        <v>9574.4000000000015</v>
      </c>
      <c r="K38" s="56">
        <f t="shared" si="2"/>
        <v>9230</v>
      </c>
      <c r="L38" s="56">
        <f t="shared" si="2"/>
        <v>10782.6</v>
      </c>
      <c r="M38" s="56">
        <f t="shared" si="2"/>
        <v>9552</v>
      </c>
      <c r="N38" s="56">
        <f t="shared" si="2"/>
        <v>9994.4000000000015</v>
      </c>
      <c r="O38" s="30"/>
    </row>
    <row r="39" spans="2:15" ht="15" thickBot="1" x14ac:dyDescent="0.35">
      <c r="B39" s="32"/>
      <c r="C39" s="32"/>
      <c r="D39" s="32"/>
      <c r="E39" s="32"/>
      <c r="F39" s="32"/>
      <c r="G39" s="32"/>
      <c r="H39" s="32"/>
      <c r="I39" s="32"/>
      <c r="J39" s="32"/>
      <c r="K39" s="32"/>
      <c r="L39" s="32"/>
      <c r="M39" s="32"/>
      <c r="N39" s="32"/>
      <c r="O39" s="30"/>
    </row>
    <row r="40" spans="2:15" ht="21.6" customHeight="1" thickBot="1" x14ac:dyDescent="0.35">
      <c r="B40" s="165" t="s">
        <v>95</v>
      </c>
      <c r="C40" s="165"/>
      <c r="D40" s="165"/>
      <c r="E40" s="165"/>
      <c r="F40" s="165"/>
      <c r="G40" s="165"/>
      <c r="H40" s="165"/>
      <c r="I40" s="165"/>
      <c r="J40" s="165"/>
      <c r="K40" s="165"/>
      <c r="L40" s="165"/>
      <c r="M40" s="165"/>
      <c r="N40" s="165"/>
      <c r="O40" s="30"/>
    </row>
    <row r="41" spans="2:15" ht="21.6" customHeight="1" thickBot="1" x14ac:dyDescent="0.35">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3">
      <c r="B42" s="33" t="s">
        <v>86</v>
      </c>
      <c r="C42" s="33"/>
      <c r="D42" s="33"/>
      <c r="E42" s="33"/>
      <c r="F42" s="33">
        <f>E46</f>
        <v>22500</v>
      </c>
      <c r="G42" s="57">
        <f t="shared" ref="G42:N42" si="3">F46</f>
        <v>30000</v>
      </c>
      <c r="H42" s="57">
        <f t="shared" si="3"/>
        <v>30000</v>
      </c>
      <c r="I42" s="57">
        <f t="shared" si="3"/>
        <v>30000</v>
      </c>
      <c r="J42" s="57">
        <f t="shared" si="3"/>
        <v>30000</v>
      </c>
      <c r="K42" s="57">
        <f t="shared" si="3"/>
        <v>30000</v>
      </c>
      <c r="L42" s="57">
        <f t="shared" si="3"/>
        <v>30000</v>
      </c>
      <c r="M42" s="57">
        <f t="shared" si="3"/>
        <v>30000</v>
      </c>
      <c r="N42" s="57">
        <f t="shared" si="3"/>
        <v>30000</v>
      </c>
      <c r="O42" s="30"/>
    </row>
    <row r="43" spans="2:15" ht="16.2" x14ac:dyDescent="0.45">
      <c r="B43" s="34" t="s">
        <v>87</v>
      </c>
      <c r="C43" s="35"/>
      <c r="D43" s="35"/>
      <c r="E43" s="35"/>
      <c r="F43" s="35">
        <f>F31-F38</f>
        <v>7228.75</v>
      </c>
      <c r="G43" s="35">
        <f t="shared" ref="G43:N43" si="4">G31-G38</f>
        <v>9201.0499999999993</v>
      </c>
      <c r="H43" s="35">
        <f t="shared" si="4"/>
        <v>8730.7000000000007</v>
      </c>
      <c r="I43" s="35">
        <f t="shared" si="4"/>
        <v>-77834.75</v>
      </c>
      <c r="J43" s="35">
        <f t="shared" si="4"/>
        <v>11237.349999999999</v>
      </c>
      <c r="K43" s="35">
        <f t="shared" si="4"/>
        <v>12715</v>
      </c>
      <c r="L43" s="35">
        <f t="shared" si="4"/>
        <v>10865.9</v>
      </c>
      <c r="M43" s="35">
        <f t="shared" si="4"/>
        <v>12513</v>
      </c>
      <c r="N43" s="35">
        <f t="shared" si="4"/>
        <v>12732.099999999999</v>
      </c>
      <c r="O43" s="30"/>
    </row>
    <row r="44" spans="2:15" x14ac:dyDescent="0.3">
      <c r="B44" s="36" t="s">
        <v>88</v>
      </c>
      <c r="C44" s="36"/>
      <c r="D44" s="36"/>
      <c r="E44" s="36"/>
      <c r="F44" s="36">
        <f>F42+F43</f>
        <v>29728.75</v>
      </c>
      <c r="G44" s="58">
        <f t="shared" ref="G44:N44" si="5">G42+G43</f>
        <v>39201.050000000003</v>
      </c>
      <c r="H44" s="58">
        <f t="shared" si="5"/>
        <v>38730.699999999997</v>
      </c>
      <c r="I44" s="58">
        <f t="shared" si="5"/>
        <v>-47834.75</v>
      </c>
      <c r="J44" s="58">
        <f t="shared" si="5"/>
        <v>41237.35</v>
      </c>
      <c r="K44" s="58">
        <f t="shared" si="5"/>
        <v>42715</v>
      </c>
      <c r="L44" s="58">
        <f t="shared" si="5"/>
        <v>40865.9</v>
      </c>
      <c r="M44" s="58">
        <f t="shared" si="5"/>
        <v>42513</v>
      </c>
      <c r="N44" s="58">
        <f t="shared" si="5"/>
        <v>42732.1</v>
      </c>
      <c r="O44" s="36"/>
    </row>
    <row r="45" spans="2:15" ht="16.2" x14ac:dyDescent="0.45">
      <c r="B45" s="34" t="s">
        <v>89</v>
      </c>
      <c r="C45" s="35"/>
      <c r="D45" s="35"/>
      <c r="E45" s="35"/>
      <c r="F45" s="35">
        <f>F46-F44</f>
        <v>271.25</v>
      </c>
      <c r="G45" s="35">
        <f t="shared" ref="G45:N45" si="6">G46-G44</f>
        <v>-9201.0500000000029</v>
      </c>
      <c r="H45" s="35">
        <f t="shared" si="6"/>
        <v>-8730.6999999999971</v>
      </c>
      <c r="I45" s="35">
        <f t="shared" si="6"/>
        <v>77834.75</v>
      </c>
      <c r="J45" s="35">
        <f t="shared" si="6"/>
        <v>-11237.349999999999</v>
      </c>
      <c r="K45" s="35">
        <f t="shared" si="6"/>
        <v>-12715</v>
      </c>
      <c r="L45" s="35">
        <f t="shared" si="6"/>
        <v>-10865.900000000001</v>
      </c>
      <c r="M45" s="35">
        <f t="shared" si="6"/>
        <v>-12513</v>
      </c>
      <c r="N45" s="35">
        <f t="shared" si="6"/>
        <v>-12732.099999999999</v>
      </c>
      <c r="O45" s="30"/>
    </row>
    <row r="46" spans="2:15" x14ac:dyDescent="0.3">
      <c r="B46" s="36" t="s">
        <v>90</v>
      </c>
      <c r="C46" s="36"/>
      <c r="D46" s="36"/>
      <c r="E46" s="36">
        <v>22500</v>
      </c>
      <c r="F46" s="36">
        <f>L26</f>
        <v>30000</v>
      </c>
      <c r="G46" s="36">
        <f>F46</f>
        <v>30000</v>
      </c>
      <c r="H46" s="58">
        <f t="shared" ref="H46:N46" si="7">G46</f>
        <v>30000</v>
      </c>
      <c r="I46" s="58">
        <f t="shared" si="7"/>
        <v>30000</v>
      </c>
      <c r="J46" s="58">
        <f t="shared" si="7"/>
        <v>30000</v>
      </c>
      <c r="K46" s="58">
        <f t="shared" si="7"/>
        <v>30000</v>
      </c>
      <c r="L46" s="58">
        <f t="shared" si="7"/>
        <v>30000</v>
      </c>
      <c r="M46" s="58">
        <f t="shared" si="7"/>
        <v>30000</v>
      </c>
      <c r="N46" s="58">
        <f t="shared" si="7"/>
        <v>30000</v>
      </c>
      <c r="O46" s="36"/>
    </row>
    <row r="47" spans="2:15" ht="6.9" customHeight="1" thickBot="1" x14ac:dyDescent="0.35">
      <c r="B47" s="32"/>
      <c r="C47" s="32"/>
      <c r="D47" s="32"/>
      <c r="E47" s="32"/>
      <c r="F47" s="32"/>
      <c r="G47" s="32"/>
      <c r="H47" s="32"/>
      <c r="I47" s="32"/>
      <c r="J47" s="32"/>
      <c r="K47" s="32"/>
      <c r="L47" s="32"/>
      <c r="M47" s="32"/>
      <c r="N47" s="32"/>
      <c r="O47" s="30"/>
    </row>
    <row r="48" spans="2:15" ht="16.2" x14ac:dyDescent="0.45">
      <c r="B48" s="37" t="s">
        <v>134</v>
      </c>
      <c r="C48" s="36"/>
      <c r="D48" s="36"/>
      <c r="E48" s="33"/>
      <c r="F48" s="33">
        <f>F45</f>
        <v>271.25</v>
      </c>
      <c r="G48" s="33">
        <f>F48+G45</f>
        <v>-8929.8000000000029</v>
      </c>
      <c r="H48" s="57">
        <f t="shared" ref="H48:N48" si="8">G48+H45</f>
        <v>-17660.5</v>
      </c>
      <c r="I48" s="57">
        <f t="shared" si="8"/>
        <v>60174.25</v>
      </c>
      <c r="J48" s="57">
        <f t="shared" si="8"/>
        <v>48936.9</v>
      </c>
      <c r="K48" s="57">
        <f t="shared" si="8"/>
        <v>36221.9</v>
      </c>
      <c r="L48" s="57">
        <f t="shared" si="8"/>
        <v>25356</v>
      </c>
      <c r="M48" s="57">
        <f t="shared" si="8"/>
        <v>12843</v>
      </c>
      <c r="N48" s="57">
        <f t="shared" si="8"/>
        <v>110.90000000000146</v>
      </c>
      <c r="O48" s="35"/>
    </row>
    <row r="49" spans="2:14" ht="15" thickBot="1" x14ac:dyDescent="0.35">
      <c r="B49" s="32"/>
      <c r="C49" s="32"/>
      <c r="D49" s="32"/>
      <c r="E49" s="33"/>
      <c r="F49" s="33"/>
      <c r="G49" s="33"/>
      <c r="H49" s="33"/>
      <c r="I49" s="33"/>
      <c r="J49" s="33"/>
      <c r="K49" s="33"/>
      <c r="L49" s="33"/>
      <c r="M49" s="33"/>
      <c r="N49" s="33"/>
    </row>
    <row r="50" spans="2:14" ht="18.600000000000001" thickBot="1" x14ac:dyDescent="0.35">
      <c r="B50" s="165" t="s">
        <v>110</v>
      </c>
      <c r="C50" s="165"/>
      <c r="D50" s="165"/>
      <c r="E50" s="165"/>
      <c r="F50" s="165"/>
      <c r="G50" s="165"/>
      <c r="H50" s="165"/>
      <c r="I50" s="165"/>
      <c r="J50" s="165"/>
      <c r="K50" s="165"/>
      <c r="L50" s="165"/>
      <c r="M50" s="165"/>
      <c r="N50" s="165"/>
    </row>
    <row r="51" spans="2:14" ht="15" thickBot="1" x14ac:dyDescent="0.35">
      <c r="B51" s="40"/>
      <c r="C51" s="41"/>
      <c r="D51" s="41"/>
      <c r="E51" s="41" t="s">
        <v>76</v>
      </c>
      <c r="F51" s="41" t="s">
        <v>77</v>
      </c>
      <c r="G51" s="41" t="s">
        <v>78</v>
      </c>
      <c r="H51" s="41" t="s">
        <v>79</v>
      </c>
      <c r="I51" s="41" t="s">
        <v>80</v>
      </c>
      <c r="J51" s="41" t="s">
        <v>81</v>
      </c>
      <c r="K51" s="41" t="s">
        <v>82</v>
      </c>
      <c r="L51" s="41" t="s">
        <v>83</v>
      </c>
      <c r="M51" s="41" t="s">
        <v>84</v>
      </c>
      <c r="N51" s="41" t="s">
        <v>85</v>
      </c>
    </row>
    <row r="52" spans="2:14" ht="24.9" customHeight="1" x14ac:dyDescent="0.3">
      <c r="B52" s="33" t="s">
        <v>91</v>
      </c>
      <c r="C52" s="33"/>
      <c r="D52" s="33"/>
      <c r="E52" s="33">
        <v>0</v>
      </c>
      <c r="F52" s="33">
        <f t="shared" ref="F52:N52" si="9">IF(F48&gt;0,F48,0)</f>
        <v>271.25</v>
      </c>
      <c r="G52" s="57">
        <f t="shared" si="9"/>
        <v>0</v>
      </c>
      <c r="H52" s="57">
        <f t="shared" si="9"/>
        <v>0</v>
      </c>
      <c r="I52" s="57">
        <f t="shared" si="9"/>
        <v>60174.25</v>
      </c>
      <c r="J52" s="57">
        <f t="shared" si="9"/>
        <v>48936.9</v>
      </c>
      <c r="K52" s="57">
        <f t="shared" si="9"/>
        <v>36221.9</v>
      </c>
      <c r="L52" s="57">
        <f t="shared" si="9"/>
        <v>25356</v>
      </c>
      <c r="M52" s="57">
        <f t="shared" si="9"/>
        <v>12843</v>
      </c>
      <c r="N52" s="57">
        <f t="shared" si="9"/>
        <v>110.90000000000146</v>
      </c>
    </row>
    <row r="53" spans="2:14" x14ac:dyDescent="0.3">
      <c r="B53" s="33" t="s">
        <v>92</v>
      </c>
      <c r="C53" s="33"/>
      <c r="D53" s="33"/>
      <c r="E53" s="33">
        <v>0</v>
      </c>
      <c r="F53" s="33">
        <f t="shared" ref="F53:N53" si="10">IF(F48&lt;0,-F48,0)</f>
        <v>0</v>
      </c>
      <c r="G53" s="57">
        <f t="shared" si="10"/>
        <v>8929.8000000000029</v>
      </c>
      <c r="H53" s="57">
        <f t="shared" si="10"/>
        <v>17660.5</v>
      </c>
      <c r="I53" s="57">
        <f t="shared" si="10"/>
        <v>0</v>
      </c>
      <c r="J53" s="57">
        <f t="shared" si="10"/>
        <v>0</v>
      </c>
      <c r="K53" s="57">
        <f t="shared" si="10"/>
        <v>0</v>
      </c>
      <c r="L53" s="57">
        <f t="shared" si="10"/>
        <v>0</v>
      </c>
      <c r="M53" s="57">
        <f t="shared" si="10"/>
        <v>0</v>
      </c>
      <c r="N53" s="57">
        <f t="shared" si="10"/>
        <v>0</v>
      </c>
    </row>
    <row r="54" spans="2:14" ht="5.4" customHeight="1" thickBot="1" x14ac:dyDescent="0.35">
      <c r="B54" s="32"/>
      <c r="C54" s="32"/>
      <c r="D54" s="32"/>
      <c r="E54" s="32"/>
      <c r="F54" s="32"/>
      <c r="G54" s="32"/>
      <c r="H54" s="32"/>
      <c r="I54" s="32"/>
      <c r="J54" s="32"/>
      <c r="K54" s="32"/>
      <c r="L54" s="32"/>
      <c r="M54" s="32"/>
      <c r="N54" s="32"/>
    </row>
    <row r="55" spans="2:14" ht="5.4" customHeight="1" thickBot="1" x14ac:dyDescent="0.35">
      <c r="B55" s="32"/>
      <c r="C55" s="32"/>
      <c r="D55" s="32"/>
      <c r="E55" s="32"/>
      <c r="F55" s="32"/>
      <c r="G55" s="32"/>
      <c r="H55" s="32"/>
      <c r="I55" s="32"/>
      <c r="J55" s="32"/>
      <c r="K55" s="32"/>
      <c r="L55" s="32"/>
      <c r="M55" s="32"/>
      <c r="N55" s="32"/>
    </row>
  </sheetData>
  <scenarios current="2" sqref="F43:N43">
    <scenario name="Good" locked="1" count="3" user="Hawley, Del" comment="Created by Del on 9/22/2011_x000a_Modified by D Hawley on 9/22/2013_x000a_Modified by Del on 6/9/2014_x000a_Modified by Del Hawley on 2/16/2015_x000a_Modified by Del Hawley on 6/12/2016_x000a_Modified by Hawley, Del on 6/10/2019">
      <inputCells r="F22" val="0.5" numFmtId="9"/>
      <inputCells r="F23" val="0.3" numFmtId="9"/>
      <inputCells r="F24" val="0.2"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6/10/2019">
      <inputCells r="F22" val="0.4" numFmtId="9"/>
      <inputCells r="F23" val="0.25" numFmtId="9"/>
      <inputCells r="F24" val="0.35" numFmtId="9"/>
    </scenario>
    <scenario name="Bad" locked="1" count="3" user="Hawley, Del" comment="Created by Del on 9/22/2011_x000a_Modified by D Hawley on 9/22/2013_x000a_Modified by Del on 6/9/2014_x000a_Modified by Del Hawley on 2/16/2015_x000a_Modified by Del Hawley on 6/12/2016_x000a_Modified by Hawley, Del on 6/10/2019">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547D-A2A7-4C83-B04E-776A4E813BFE}">
  <sheetPr>
    <outlinePr summaryBelow="0"/>
  </sheetPr>
  <dimension ref="B1:G21"/>
  <sheetViews>
    <sheetView showGridLines="0" workbookViewId="0">
      <selection activeCell="F25" sqref="F25"/>
    </sheetView>
  </sheetViews>
  <sheetFormatPr defaultRowHeight="14.4" outlineLevelRow="1" outlineLevelCol="1" x14ac:dyDescent="0.3"/>
  <cols>
    <col min="3" max="3" width="8.109375" bestFit="1" customWidth="1"/>
    <col min="4" max="7" width="13.109375" bestFit="1" customWidth="1" outlineLevel="1"/>
  </cols>
  <sheetData>
    <row r="1" spans="2:7" ht="15" thickBot="1" x14ac:dyDescent="0.35"/>
    <row r="2" spans="2:7" ht="15.6" x14ac:dyDescent="0.3">
      <c r="B2" s="150" t="s">
        <v>150</v>
      </c>
      <c r="C2" s="150"/>
      <c r="D2" s="67"/>
      <c r="E2" s="67"/>
      <c r="F2" s="67"/>
      <c r="G2" s="67"/>
    </row>
    <row r="3" spans="2:7" ht="15.6" collapsed="1" x14ac:dyDescent="0.3">
      <c r="B3" s="149"/>
      <c r="C3" s="149"/>
      <c r="D3" s="68" t="s">
        <v>152</v>
      </c>
      <c r="E3" s="68" t="s">
        <v>147</v>
      </c>
      <c r="F3" s="68" t="s">
        <v>148</v>
      </c>
      <c r="G3" s="68" t="s">
        <v>149</v>
      </c>
    </row>
    <row r="4" spans="2:7" ht="183.6" hidden="1" outlineLevel="1" x14ac:dyDescent="0.3">
      <c r="B4" s="151"/>
      <c r="C4" s="151"/>
      <c r="D4" s="62"/>
      <c r="E4" s="70" t="s">
        <v>216</v>
      </c>
      <c r="F4" s="70" t="s">
        <v>217</v>
      </c>
      <c r="G4" s="70" t="s">
        <v>216</v>
      </c>
    </row>
    <row r="5" spans="2:7" x14ac:dyDescent="0.3">
      <c r="B5" s="152" t="s">
        <v>151</v>
      </c>
      <c r="C5" s="152"/>
      <c r="D5" s="66"/>
      <c r="E5" s="66"/>
      <c r="F5" s="66"/>
      <c r="G5" s="66"/>
    </row>
    <row r="6" spans="2:7" outlineLevel="1" x14ac:dyDescent="0.3">
      <c r="B6" s="151"/>
      <c r="C6" s="151" t="s">
        <v>135</v>
      </c>
      <c r="D6" s="63">
        <v>0.4</v>
      </c>
      <c r="E6" s="69">
        <v>0.5</v>
      </c>
      <c r="F6" s="69">
        <v>0.4</v>
      </c>
      <c r="G6" s="69">
        <v>0.3</v>
      </c>
    </row>
    <row r="7" spans="2:7" outlineLevel="1" x14ac:dyDescent="0.3">
      <c r="B7" s="151"/>
      <c r="C7" s="151" t="s">
        <v>136</v>
      </c>
      <c r="D7" s="63">
        <v>0.25</v>
      </c>
      <c r="E7" s="69">
        <v>0.3</v>
      </c>
      <c r="F7" s="69">
        <v>0.25</v>
      </c>
      <c r="G7" s="69">
        <v>0.1</v>
      </c>
    </row>
    <row r="8" spans="2:7" outlineLevel="1" x14ac:dyDescent="0.3">
      <c r="B8" s="151"/>
      <c r="C8" s="151" t="s">
        <v>137</v>
      </c>
      <c r="D8" s="63">
        <v>0.35</v>
      </c>
      <c r="E8" s="69">
        <v>0.2</v>
      </c>
      <c r="F8" s="69">
        <v>0.35</v>
      </c>
      <c r="G8" s="69">
        <v>0.6</v>
      </c>
    </row>
    <row r="9" spans="2:7" x14ac:dyDescent="0.3">
      <c r="B9" s="152" t="s">
        <v>153</v>
      </c>
      <c r="C9" s="152"/>
      <c r="D9" s="66"/>
      <c r="E9" s="66"/>
      <c r="F9" s="66"/>
      <c r="G9" s="66"/>
    </row>
    <row r="10" spans="2:7" outlineLevel="1" x14ac:dyDescent="0.3">
      <c r="B10" s="151"/>
      <c r="C10" s="151" t="s">
        <v>138</v>
      </c>
      <c r="D10" s="64">
        <v>7228.75</v>
      </c>
      <c r="E10" s="64">
        <v>7222.5</v>
      </c>
      <c r="F10" s="64">
        <v>7228.75</v>
      </c>
      <c r="G10" s="64">
        <v>7127.5</v>
      </c>
    </row>
    <row r="11" spans="2:7" outlineLevel="1" x14ac:dyDescent="0.3">
      <c r="B11" s="151"/>
      <c r="C11" s="151" t="s">
        <v>139</v>
      </c>
      <c r="D11" s="64">
        <v>9201.0499999999993</v>
      </c>
      <c r="E11" s="64">
        <v>8878.7999999999993</v>
      </c>
      <c r="F11" s="64">
        <v>9201.0499999999993</v>
      </c>
      <c r="G11" s="64">
        <v>9690.7999999999993</v>
      </c>
    </row>
    <row r="12" spans="2:7" outlineLevel="1" x14ac:dyDescent="0.3">
      <c r="B12" s="151"/>
      <c r="C12" s="151" t="s">
        <v>140</v>
      </c>
      <c r="D12" s="64">
        <v>8730.7000000000007</v>
      </c>
      <c r="E12" s="64">
        <v>8868.7000000000007</v>
      </c>
      <c r="F12" s="64">
        <v>8730.7000000000007</v>
      </c>
      <c r="G12" s="64">
        <v>8663.7000000000007</v>
      </c>
    </row>
    <row r="13" spans="2:7" outlineLevel="1" x14ac:dyDescent="0.3">
      <c r="B13" s="151"/>
      <c r="C13" s="151" t="s">
        <v>141</v>
      </c>
      <c r="D13" s="64">
        <v>-77834.75</v>
      </c>
      <c r="E13" s="64">
        <v>-77216.5</v>
      </c>
      <c r="F13" s="64">
        <v>-77834.75</v>
      </c>
      <c r="G13" s="64">
        <v>-78697.5</v>
      </c>
    </row>
    <row r="14" spans="2:7" outlineLevel="1" x14ac:dyDescent="0.3">
      <c r="B14" s="151"/>
      <c r="C14" s="151" t="s">
        <v>142</v>
      </c>
      <c r="D14" s="64">
        <v>11237.35</v>
      </c>
      <c r="E14" s="64">
        <v>11912.6</v>
      </c>
      <c r="F14" s="64">
        <v>11237.35</v>
      </c>
      <c r="G14" s="64">
        <v>10310.6</v>
      </c>
    </row>
    <row r="15" spans="2:7" outlineLevel="1" x14ac:dyDescent="0.3">
      <c r="B15" s="151"/>
      <c r="C15" s="151" t="s">
        <v>143</v>
      </c>
      <c r="D15" s="64">
        <v>12715</v>
      </c>
      <c r="E15" s="64">
        <v>13039</v>
      </c>
      <c r="F15" s="64">
        <v>12715</v>
      </c>
      <c r="G15" s="64">
        <v>12093</v>
      </c>
    </row>
    <row r="16" spans="2:7" outlineLevel="1" x14ac:dyDescent="0.3">
      <c r="B16" s="151"/>
      <c r="C16" s="151" t="s">
        <v>144</v>
      </c>
      <c r="D16" s="64">
        <v>10865.9</v>
      </c>
      <c r="E16" s="64">
        <v>10423.4</v>
      </c>
      <c r="F16" s="64">
        <v>10865.9</v>
      </c>
      <c r="G16" s="64">
        <v>11431.4</v>
      </c>
    </row>
    <row r="17" spans="2:7" outlineLevel="1" x14ac:dyDescent="0.3">
      <c r="B17" s="151"/>
      <c r="C17" s="151" t="s">
        <v>145</v>
      </c>
      <c r="D17" s="64">
        <v>12513</v>
      </c>
      <c r="E17" s="64">
        <v>12499</v>
      </c>
      <c r="F17" s="64">
        <v>12513</v>
      </c>
      <c r="G17" s="64">
        <v>12785</v>
      </c>
    </row>
    <row r="18" spans="2:7" ht="15" outlineLevel="1" thickBot="1" x14ac:dyDescent="0.35">
      <c r="B18" s="153"/>
      <c r="C18" s="153" t="s">
        <v>146</v>
      </c>
      <c r="D18" s="65">
        <v>12732.1</v>
      </c>
      <c r="E18" s="65">
        <v>13449.6</v>
      </c>
      <c r="F18" s="65">
        <v>12732.1</v>
      </c>
      <c r="G18" s="65">
        <v>11641.6</v>
      </c>
    </row>
    <row r="19" spans="2:7" x14ac:dyDescent="0.3">
      <c r="B19" t="s">
        <v>154</v>
      </c>
    </row>
    <row r="20" spans="2:7" x14ac:dyDescent="0.3">
      <c r="B20" t="s">
        <v>155</v>
      </c>
    </row>
    <row r="21" spans="2:7" x14ac:dyDescent="0.3">
      <c r="B21" t="s">
        <v>156</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zoomScale="130" zoomScaleNormal="130" workbookViewId="0"/>
  </sheetViews>
  <sheetFormatPr defaultRowHeight="14.4" x14ac:dyDescent="0.3"/>
  <cols>
    <col min="10" max="10" width="17.33203125" customWidth="1"/>
  </cols>
  <sheetData>
    <row r="5" spans="10:19" x14ac:dyDescent="0.3">
      <c r="K5" t="s">
        <v>157</v>
      </c>
      <c r="L5" t="s">
        <v>158</v>
      </c>
      <c r="M5" s="59" t="s">
        <v>159</v>
      </c>
      <c r="N5" s="59" t="s">
        <v>160</v>
      </c>
      <c r="O5" s="59" t="s">
        <v>161</v>
      </c>
      <c r="P5" s="59" t="s">
        <v>162</v>
      </c>
      <c r="Q5" s="59" t="s">
        <v>163</v>
      </c>
      <c r="R5" s="59" t="s">
        <v>164</v>
      </c>
      <c r="S5" s="59" t="s">
        <v>165</v>
      </c>
    </row>
    <row r="6" spans="10:19" x14ac:dyDescent="0.3">
      <c r="J6" t="s">
        <v>167</v>
      </c>
      <c r="K6" s="57">
        <f>-'Prob 2 - 30 Pts '!F52</f>
        <v>-271.25</v>
      </c>
      <c r="L6" s="57">
        <f>-'Prob 2 - 30 Pts '!G52</f>
        <v>0</v>
      </c>
      <c r="M6" s="57">
        <f>-'Prob 2 - 30 Pts '!H52</f>
        <v>0</v>
      </c>
      <c r="N6" s="57">
        <f>-'Prob 2 - 30 Pts '!I52</f>
        <v>-60174.25</v>
      </c>
      <c r="O6" s="57">
        <f>-'Prob 2 - 30 Pts '!J52</f>
        <v>-48936.9</v>
      </c>
      <c r="P6" s="57">
        <f>-'Prob 2 - 30 Pts '!K52</f>
        <v>-36221.9</v>
      </c>
      <c r="Q6" s="57">
        <f>-'Prob 2 - 30 Pts '!L52</f>
        <v>-25356</v>
      </c>
      <c r="R6" s="57">
        <f>-'Prob 2 - 30 Pts '!M52</f>
        <v>-12843</v>
      </c>
      <c r="S6" s="57">
        <f>-'Prob 2 - 30 Pts '!N52</f>
        <v>-110.90000000000146</v>
      </c>
    </row>
    <row r="7" spans="10:19" x14ac:dyDescent="0.3">
      <c r="J7" t="s">
        <v>166</v>
      </c>
      <c r="K7" s="57">
        <f>'Prob 2 - 30 Pts '!F53</f>
        <v>0</v>
      </c>
      <c r="L7" s="57">
        <f>'Prob 2 - 30 Pts '!G53</f>
        <v>8929.8000000000029</v>
      </c>
      <c r="M7" s="57">
        <f>'Prob 2 - 30 Pts '!H53</f>
        <v>17660.5</v>
      </c>
      <c r="N7" s="57">
        <f>'Prob 2 - 30 Pts '!I53</f>
        <v>0</v>
      </c>
      <c r="O7" s="57">
        <f>'Prob 2 - 30 Pts '!J53</f>
        <v>0</v>
      </c>
      <c r="P7" s="57">
        <f>'Prob 2 - 30 Pts '!K53</f>
        <v>0</v>
      </c>
      <c r="Q7" s="57">
        <f>'Prob 2 - 30 Pts '!L53</f>
        <v>0</v>
      </c>
      <c r="R7" s="57">
        <f>'Prob 2 - 30 Pts '!M53</f>
        <v>0</v>
      </c>
      <c r="S7" s="57">
        <f>'Prob 2 - 30 Pts '!N53</f>
        <v>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4"/>
  <sheetViews>
    <sheetView workbookViewId="0"/>
  </sheetViews>
  <sheetFormatPr defaultColWidth="9.109375" defaultRowHeight="14.4" x14ac:dyDescent="0.3"/>
  <cols>
    <col min="1" max="1" width="9.109375" style="10"/>
    <col min="2" max="3" width="11.5546875" style="10" customWidth="1"/>
    <col min="4" max="4" width="13.6640625" style="10" customWidth="1"/>
    <col min="5" max="5" width="14.33203125" style="10" customWidth="1"/>
    <col min="6" max="16384" width="9.109375" style="10"/>
  </cols>
  <sheetData>
    <row r="3" spans="2:5" ht="86.25" customHeight="1" x14ac:dyDescent="0.3"/>
    <row r="5" spans="2:5" ht="15" thickBot="1" x14ac:dyDescent="0.35"/>
    <row r="6" spans="2:5" ht="52.5" customHeight="1" thickBot="1" x14ac:dyDescent="0.35">
      <c r="B6" s="108" t="s">
        <v>172</v>
      </c>
      <c r="C6" s="109" t="s">
        <v>178</v>
      </c>
      <c r="D6" s="109" t="s">
        <v>173</v>
      </c>
      <c r="E6" s="110" t="s">
        <v>174</v>
      </c>
    </row>
    <row r="7" spans="2:5" x14ac:dyDescent="0.3">
      <c r="B7" s="105">
        <v>2000</v>
      </c>
      <c r="C7" s="106">
        <v>9.44</v>
      </c>
      <c r="D7" s="107"/>
      <c r="E7" s="107"/>
    </row>
    <row r="8" spans="2:5" x14ac:dyDescent="0.3">
      <c r="B8" s="101">
        <v>2001</v>
      </c>
      <c r="C8" s="99">
        <v>9.85</v>
      </c>
      <c r="D8" s="100">
        <f>C8/C7-1</f>
        <v>4.3432203389830448E-2</v>
      </c>
      <c r="E8" s="102">
        <f>1+D8</f>
        <v>1.0434322033898304</v>
      </c>
    </row>
    <row r="9" spans="2:5" x14ac:dyDescent="0.3">
      <c r="B9" s="101">
        <v>2002</v>
      </c>
      <c r="C9" s="99">
        <v>10.25</v>
      </c>
      <c r="D9" s="100">
        <f t="shared" ref="D9:D19" si="0">C9/C8-1</f>
        <v>4.0609137055837685E-2</v>
      </c>
      <c r="E9" s="102">
        <f t="shared" ref="E9:E19" si="1">1+D9</f>
        <v>1.0406091370558377</v>
      </c>
    </row>
    <row r="10" spans="2:5" x14ac:dyDescent="0.3">
      <c r="B10" s="101">
        <v>2003</v>
      </c>
      <c r="C10" s="99">
        <v>8.5</v>
      </c>
      <c r="D10" s="100">
        <f t="shared" si="0"/>
        <v>-0.17073170731707321</v>
      </c>
      <c r="E10" s="102">
        <f t="shared" si="1"/>
        <v>0.82926829268292679</v>
      </c>
    </row>
    <row r="11" spans="2:5" x14ac:dyDescent="0.3">
      <c r="B11" s="101">
        <v>2004</v>
      </c>
      <c r="C11" s="99">
        <v>9.65</v>
      </c>
      <c r="D11" s="100">
        <f t="shared" si="0"/>
        <v>0.13529411764705879</v>
      </c>
      <c r="E11" s="102">
        <f t="shared" si="1"/>
        <v>1.1352941176470588</v>
      </c>
    </row>
    <row r="12" spans="2:5" x14ac:dyDescent="0.3">
      <c r="B12" s="101">
        <v>2005</v>
      </c>
      <c r="C12" s="99">
        <v>10.25</v>
      </c>
      <c r="D12" s="100">
        <f t="shared" si="0"/>
        <v>6.2176165803108807E-2</v>
      </c>
      <c r="E12" s="102">
        <f t="shared" si="1"/>
        <v>1.0621761658031088</v>
      </c>
    </row>
    <row r="13" spans="2:5" x14ac:dyDescent="0.3">
      <c r="B13" s="101">
        <v>2006</v>
      </c>
      <c r="C13" s="99">
        <v>11</v>
      </c>
      <c r="D13" s="100">
        <f t="shared" si="0"/>
        <v>7.3170731707317138E-2</v>
      </c>
      <c r="E13" s="102">
        <f t="shared" si="1"/>
        <v>1.0731707317073171</v>
      </c>
    </row>
    <row r="14" spans="2:5" x14ac:dyDescent="0.3">
      <c r="B14" s="101">
        <v>2007</v>
      </c>
      <c r="C14" s="99">
        <v>11.75</v>
      </c>
      <c r="D14" s="100">
        <f t="shared" si="0"/>
        <v>6.8181818181818121E-2</v>
      </c>
      <c r="E14" s="102">
        <f t="shared" si="1"/>
        <v>1.0681818181818181</v>
      </c>
    </row>
    <row r="15" spans="2:5" x14ac:dyDescent="0.3">
      <c r="B15" s="101">
        <v>2008</v>
      </c>
      <c r="C15" s="99">
        <v>10</v>
      </c>
      <c r="D15" s="100">
        <f t="shared" si="0"/>
        <v>-0.14893617021276595</v>
      </c>
      <c r="E15" s="102">
        <f t="shared" si="1"/>
        <v>0.85106382978723405</v>
      </c>
    </row>
    <row r="16" spans="2:5" x14ac:dyDescent="0.3">
      <c r="B16" s="101">
        <v>2009</v>
      </c>
      <c r="C16" s="99">
        <v>6.5</v>
      </c>
      <c r="D16" s="100">
        <f t="shared" si="0"/>
        <v>-0.35</v>
      </c>
      <c r="E16" s="102">
        <f t="shared" si="1"/>
        <v>0.65</v>
      </c>
    </row>
    <row r="17" spans="2:5" x14ac:dyDescent="0.3">
      <c r="B17" s="101">
        <v>2010</v>
      </c>
      <c r="C17" s="99">
        <v>6.9</v>
      </c>
      <c r="D17" s="100">
        <f t="shared" si="0"/>
        <v>6.1538461538461542E-2</v>
      </c>
      <c r="E17" s="102">
        <f t="shared" si="1"/>
        <v>1.0615384615384615</v>
      </c>
    </row>
    <row r="18" spans="2:5" x14ac:dyDescent="0.3">
      <c r="B18" s="101">
        <v>2011</v>
      </c>
      <c r="C18" s="99">
        <v>7.85</v>
      </c>
      <c r="D18" s="100">
        <f t="shared" si="0"/>
        <v>0.1376811594202898</v>
      </c>
      <c r="E18" s="102">
        <f t="shared" si="1"/>
        <v>1.1376811594202898</v>
      </c>
    </row>
    <row r="19" spans="2:5" x14ac:dyDescent="0.3">
      <c r="B19" s="101">
        <v>2012</v>
      </c>
      <c r="C19" s="99">
        <v>8.6199999999999992</v>
      </c>
      <c r="D19" s="100">
        <f t="shared" si="0"/>
        <v>9.8089171974522271E-2</v>
      </c>
      <c r="E19" s="102">
        <f t="shared" si="1"/>
        <v>1.0980891719745223</v>
      </c>
    </row>
    <row r="20" spans="2:5" s="135" customFormat="1" x14ac:dyDescent="0.3">
      <c r="B20" s="142">
        <v>2013</v>
      </c>
      <c r="C20" s="143">
        <v>9.77</v>
      </c>
      <c r="D20" s="100">
        <f t="shared" ref="D20" si="2">C20/C19-1</f>
        <v>0.13341067285382846</v>
      </c>
      <c r="E20" s="102">
        <f t="shared" ref="E20" si="3">1+D20</f>
        <v>1.1334106728538285</v>
      </c>
    </row>
    <row r="21" spans="2:5" s="135" customFormat="1" x14ac:dyDescent="0.3">
      <c r="B21" s="142">
        <v>2014</v>
      </c>
      <c r="C21" s="143">
        <v>10.9</v>
      </c>
      <c r="D21" s="100">
        <f t="shared" ref="D21" si="4">C21/C20-1</f>
        <v>0.11566018423746161</v>
      </c>
      <c r="E21" s="102">
        <f t="shared" ref="E21" si="5">1+D21</f>
        <v>1.1156601842374616</v>
      </c>
    </row>
    <row r="22" spans="2:5" s="135" customFormat="1" x14ac:dyDescent="0.3">
      <c r="B22" s="142">
        <v>2015</v>
      </c>
      <c r="C22" s="143">
        <v>7.67</v>
      </c>
      <c r="D22" s="100">
        <f t="shared" ref="D22:D23" si="6">C22/C21-1</f>
        <v>-0.29633027522935784</v>
      </c>
      <c r="E22" s="102">
        <f t="shared" ref="E22:E23" si="7">1+D22</f>
        <v>0.70366972477064216</v>
      </c>
    </row>
    <row r="23" spans="2:5" s="135" customFormat="1" x14ac:dyDescent="0.3">
      <c r="B23" s="142">
        <v>2016</v>
      </c>
      <c r="C23" s="143">
        <v>12.62</v>
      </c>
      <c r="D23" s="100">
        <f t="shared" si="6"/>
        <v>0.64537157757496733</v>
      </c>
      <c r="E23" s="102">
        <f t="shared" si="7"/>
        <v>1.6453715775749673</v>
      </c>
    </row>
    <row r="24" spans="2:5" s="135" customFormat="1" x14ac:dyDescent="0.3">
      <c r="B24" s="142">
        <v>2017</v>
      </c>
      <c r="C24" s="143">
        <v>14.26</v>
      </c>
      <c r="D24" s="100">
        <f t="shared" ref="D24" si="8">C24/C23-1</f>
        <v>0.1299524564183836</v>
      </c>
      <c r="E24" s="102">
        <f t="shared" ref="E24" si="9">1+D24</f>
        <v>1.1299524564183836</v>
      </c>
    </row>
    <row r="25" spans="2:5" s="135" customFormat="1" x14ac:dyDescent="0.3">
      <c r="B25" s="142">
        <v>2018</v>
      </c>
      <c r="C25" s="143">
        <v>15.05</v>
      </c>
      <c r="D25" s="100">
        <f t="shared" ref="D25:D27" si="10">C25/C24-1</f>
        <v>5.539971949509126E-2</v>
      </c>
      <c r="E25" s="102">
        <f t="shared" ref="E25:E27" si="11">1+D25</f>
        <v>1.0553997194950913</v>
      </c>
    </row>
    <row r="26" spans="2:5" s="135" customFormat="1" x14ac:dyDescent="0.3">
      <c r="B26" s="142">
        <v>2019</v>
      </c>
      <c r="C26" s="143">
        <v>12.62</v>
      </c>
      <c r="D26" s="100">
        <f t="shared" si="10"/>
        <v>-0.16146179401993366</v>
      </c>
      <c r="E26" s="102">
        <f t="shared" si="11"/>
        <v>0.83853820598006634</v>
      </c>
    </row>
    <row r="27" spans="2:5" ht="15" thickBot="1" x14ac:dyDescent="0.35">
      <c r="B27" s="103">
        <v>2020</v>
      </c>
      <c r="C27" s="104">
        <v>14.75</v>
      </c>
      <c r="D27" s="100">
        <f t="shared" si="10"/>
        <v>0.16877971473851039</v>
      </c>
      <c r="E27" s="102">
        <f t="shared" si="11"/>
        <v>1.1687797147385104</v>
      </c>
    </row>
    <row r="28" spans="2:5" ht="7.5" customHeight="1" x14ac:dyDescent="0.3">
      <c r="B28" s="111"/>
      <c r="C28" s="112"/>
      <c r="D28" s="112"/>
      <c r="E28" s="113"/>
    </row>
    <row r="29" spans="2:5" ht="14.25" customHeight="1" x14ac:dyDescent="0.3">
      <c r="B29" s="120" t="s">
        <v>175</v>
      </c>
      <c r="C29" s="114"/>
      <c r="D29" s="114"/>
      <c r="E29" s="115"/>
    </row>
    <row r="30" spans="2:5" ht="3.75" customHeight="1" thickBot="1" x14ac:dyDescent="0.35">
      <c r="B30" s="116"/>
      <c r="C30" s="166"/>
      <c r="D30" s="166"/>
      <c r="E30" s="115"/>
    </row>
    <row r="31" spans="2:5" ht="15" thickBot="1" x14ac:dyDescent="0.35">
      <c r="B31" s="116"/>
      <c r="C31" s="121">
        <f>GEOMEAN(E8:E27)-1</f>
        <v>2.2565182563572872E-2</v>
      </c>
      <c r="D31" s="114" t="s">
        <v>176</v>
      </c>
      <c r="E31" s="115"/>
    </row>
    <row r="32" spans="2:5" ht="3.75" customHeight="1" thickBot="1" x14ac:dyDescent="0.35">
      <c r="B32" s="116"/>
      <c r="C32" s="122"/>
      <c r="D32" s="114"/>
      <c r="E32" s="115"/>
    </row>
    <row r="33" spans="2:5" ht="15" thickBot="1" x14ac:dyDescent="0.35">
      <c r="B33" s="116"/>
      <c r="C33" s="121">
        <f>(PRODUCT(E8:E27)^(1/20))-1</f>
        <v>2.2565182563572872E-2</v>
      </c>
      <c r="D33" s="114" t="s">
        <v>177</v>
      </c>
      <c r="E33" s="115"/>
    </row>
    <row r="34" spans="2:5" ht="15" thickBot="1" x14ac:dyDescent="0.35">
      <c r="B34" s="117"/>
      <c r="C34" s="118"/>
      <c r="D34" s="118"/>
      <c r="E34" s="119"/>
    </row>
  </sheetData>
  <mergeCells count="1">
    <mergeCell ref="C30:D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2"/>
  <sheetViews>
    <sheetView showGridLines="0" zoomScale="115" zoomScaleNormal="115" workbookViewId="0"/>
  </sheetViews>
  <sheetFormatPr defaultRowHeight="14.4" x14ac:dyDescent="0.3"/>
  <cols>
    <col min="1" max="2" width="3.88671875" customWidth="1"/>
    <col min="3" max="3" width="10.44140625" customWidth="1"/>
    <col min="4" max="4" width="2.88671875" customWidth="1"/>
    <col min="5" max="5" width="2.6640625" customWidth="1"/>
    <col min="6" max="6" width="6" style="84" customWidth="1"/>
  </cols>
  <sheetData>
    <row r="1" spans="2:17" s="91" customFormat="1" x14ac:dyDescent="0.3">
      <c r="F1" s="84"/>
    </row>
    <row r="2" spans="2:17" s="91" customFormat="1" ht="139.5" customHeight="1" x14ac:dyDescent="0.3">
      <c r="F2" s="84"/>
    </row>
    <row r="3" spans="2:17" ht="15" thickBot="1" x14ac:dyDescent="0.35">
      <c r="B3" s="1"/>
      <c r="C3" s="124"/>
      <c r="D3" s="1"/>
      <c r="E3" s="1"/>
      <c r="F3" s="125"/>
      <c r="G3" s="1"/>
      <c r="H3" s="1"/>
      <c r="I3" s="1"/>
      <c r="J3" s="1"/>
      <c r="K3" s="1"/>
      <c r="L3" s="1"/>
      <c r="M3" s="1"/>
      <c r="N3" s="1"/>
      <c r="O3" s="1"/>
      <c r="P3" s="1"/>
      <c r="Q3" s="1"/>
    </row>
    <row r="4" spans="2:17" ht="103.2" customHeight="1" thickBot="1" x14ac:dyDescent="0.35">
      <c r="B4" s="126"/>
      <c r="C4" s="127" t="s">
        <v>122</v>
      </c>
      <c r="D4" s="167" t="s">
        <v>195</v>
      </c>
      <c r="E4" s="167"/>
      <c r="F4" s="167"/>
      <c r="G4" s="167"/>
      <c r="H4" s="167"/>
      <c r="I4" s="167"/>
      <c r="J4" s="167"/>
      <c r="K4" s="167"/>
      <c r="L4" s="167"/>
      <c r="M4" s="167"/>
      <c r="N4" s="167"/>
      <c r="O4" s="126"/>
      <c r="P4" s="126"/>
      <c r="Q4" s="126"/>
    </row>
    <row r="5" spans="2:17" ht="15" thickBot="1" x14ac:dyDescent="0.35">
      <c r="C5" s="85"/>
      <c r="D5" s="85"/>
    </row>
    <row r="6" spans="2:17" ht="15" thickBot="1" x14ac:dyDescent="0.35">
      <c r="C6" s="90" t="s">
        <v>200</v>
      </c>
      <c r="D6" s="87" t="s">
        <v>186</v>
      </c>
    </row>
    <row r="7" spans="2:17" ht="8.4" customHeight="1" x14ac:dyDescent="0.3">
      <c r="C7" s="89"/>
      <c r="D7" s="87"/>
    </row>
    <row r="8" spans="2:17" s="91" customFormat="1" ht="14.25" customHeight="1" x14ac:dyDescent="0.3">
      <c r="C8" s="89"/>
      <c r="D8" s="86" t="s">
        <v>180</v>
      </c>
      <c r="F8" s="84"/>
    </row>
    <row r="9" spans="2:17" x14ac:dyDescent="0.3">
      <c r="C9" s="89"/>
      <c r="D9" s="86" t="s">
        <v>197</v>
      </c>
    </row>
    <row r="10" spans="2:17" x14ac:dyDescent="0.3">
      <c r="C10" s="89"/>
      <c r="D10" s="86" t="s">
        <v>198</v>
      </c>
    </row>
    <row r="11" spans="2:17" s="134" customFormat="1" x14ac:dyDescent="0.3">
      <c r="C11" s="89"/>
      <c r="D11" s="86" t="s">
        <v>199</v>
      </c>
      <c r="F11" s="141"/>
    </row>
    <row r="12" spans="2:17" x14ac:dyDescent="0.3">
      <c r="C12" s="89"/>
      <c r="D12" s="86" t="s">
        <v>121</v>
      </c>
    </row>
    <row r="13" spans="2:17" ht="15" thickBot="1" x14ac:dyDescent="0.35">
      <c r="C13" s="89"/>
      <c r="D13" s="85"/>
    </row>
    <row r="14" spans="2:17" ht="15" thickBot="1" x14ac:dyDescent="0.35">
      <c r="C14" s="90" t="s">
        <v>205</v>
      </c>
      <c r="D14" s="87" t="s">
        <v>201</v>
      </c>
    </row>
    <row r="15" spans="2:17" ht="9.6" customHeight="1" x14ac:dyDescent="0.3">
      <c r="C15" s="85"/>
      <c r="D15" s="87"/>
    </row>
    <row r="16" spans="2:17" x14ac:dyDescent="0.3">
      <c r="C16" s="85"/>
      <c r="D16" s="86" t="s">
        <v>202</v>
      </c>
      <c r="L16" t="s">
        <v>196</v>
      </c>
    </row>
    <row r="17" spans="1:17" x14ac:dyDescent="0.3">
      <c r="C17" s="85"/>
      <c r="D17" s="86" t="s">
        <v>185</v>
      </c>
    </row>
    <row r="18" spans="1:17" x14ac:dyDescent="0.3">
      <c r="C18" s="85"/>
      <c r="D18" s="86" t="s">
        <v>187</v>
      </c>
    </row>
    <row r="19" spans="1:17" x14ac:dyDescent="0.3">
      <c r="C19" s="85"/>
      <c r="D19" s="86" t="s">
        <v>203</v>
      </c>
      <c r="E19" s="85"/>
    </row>
    <row r="20" spans="1:17" x14ac:dyDescent="0.3">
      <c r="C20" s="85"/>
      <c r="D20" s="86" t="s">
        <v>204</v>
      </c>
      <c r="E20" s="85"/>
    </row>
    <row r="21" spans="1:17" ht="15" thickBot="1" x14ac:dyDescent="0.35">
      <c r="C21" s="85"/>
      <c r="D21" s="86"/>
      <c r="E21" s="85"/>
    </row>
    <row r="22" spans="1:17" ht="15" thickBot="1" x14ac:dyDescent="0.35">
      <c r="C22" s="90" t="s">
        <v>188</v>
      </c>
      <c r="D22" s="144" t="s">
        <v>190</v>
      </c>
      <c r="E22" s="134"/>
      <c r="F22" s="141"/>
      <c r="G22" s="134"/>
    </row>
    <row r="23" spans="1:17" ht="9" customHeight="1" x14ac:dyDescent="0.3">
      <c r="C23" s="89"/>
      <c r="D23" s="139"/>
      <c r="E23" s="134"/>
      <c r="F23" s="141"/>
      <c r="G23" s="134"/>
    </row>
    <row r="24" spans="1:17" x14ac:dyDescent="0.3">
      <c r="C24" s="89"/>
      <c r="D24" s="138" t="s">
        <v>207</v>
      </c>
      <c r="E24" s="134"/>
      <c r="F24" s="141"/>
      <c r="G24" s="134"/>
    </row>
    <row r="25" spans="1:17" s="134" customFormat="1" x14ac:dyDescent="0.3">
      <c r="C25" s="89"/>
      <c r="D25" s="138" t="s">
        <v>206</v>
      </c>
      <c r="F25" s="141"/>
    </row>
    <row r="26" spans="1:17" x14ac:dyDescent="0.3">
      <c r="C26" s="89"/>
      <c r="D26" s="138" t="s">
        <v>181</v>
      </c>
      <c r="E26" s="134"/>
      <c r="F26" s="141"/>
      <c r="G26" s="134"/>
    </row>
    <row r="27" spans="1:17" x14ac:dyDescent="0.3">
      <c r="C27" s="89"/>
      <c r="D27" s="138" t="s">
        <v>189</v>
      </c>
      <c r="E27" s="134"/>
      <c r="F27" s="141"/>
      <c r="G27" s="134"/>
    </row>
    <row r="28" spans="1:17" x14ac:dyDescent="0.3">
      <c r="C28" s="89"/>
      <c r="D28" s="138" t="s">
        <v>123</v>
      </c>
      <c r="E28" s="134"/>
      <c r="F28" s="141"/>
      <c r="G28" s="134"/>
    </row>
    <row r="29" spans="1:17" ht="15" thickBot="1" x14ac:dyDescent="0.35">
      <c r="A29" s="91"/>
      <c r="B29" s="1"/>
      <c r="C29" s="124"/>
      <c r="D29" s="128"/>
      <c r="E29" s="1"/>
      <c r="F29" s="125"/>
      <c r="G29" s="1"/>
      <c r="H29" s="1"/>
      <c r="I29" s="1"/>
      <c r="J29" s="1"/>
      <c r="K29" s="1"/>
      <c r="L29" s="1"/>
      <c r="M29" s="1"/>
      <c r="N29" s="1"/>
      <c r="O29" s="1"/>
      <c r="P29" s="1"/>
      <c r="Q29" s="1"/>
    </row>
    <row r="30" spans="1:17" ht="121.2" customHeight="1" thickBot="1" x14ac:dyDescent="0.35">
      <c r="B30" s="126"/>
      <c r="C30" s="127" t="s">
        <v>124</v>
      </c>
      <c r="D30" s="168" t="s">
        <v>208</v>
      </c>
      <c r="E30" s="168"/>
      <c r="F30" s="168"/>
      <c r="G30" s="168"/>
      <c r="H30" s="168"/>
      <c r="I30" s="168"/>
      <c r="J30" s="168"/>
      <c r="K30" s="168"/>
      <c r="L30" s="168"/>
      <c r="M30" s="168"/>
      <c r="N30" s="168"/>
      <c r="O30" s="126"/>
      <c r="P30" s="126"/>
      <c r="Q30" s="126"/>
    </row>
    <row r="31" spans="1:17" ht="15" thickBot="1" x14ac:dyDescent="0.35">
      <c r="C31" s="85"/>
      <c r="D31" s="85"/>
      <c r="E31" s="85"/>
    </row>
    <row r="32" spans="1:17" ht="15" thickBot="1" x14ac:dyDescent="0.35">
      <c r="C32" s="140" t="b">
        <v>0</v>
      </c>
      <c r="D32" s="85" t="s">
        <v>209</v>
      </c>
      <c r="E32" s="85"/>
    </row>
    <row r="33" spans="3:5" ht="15" thickBot="1" x14ac:dyDescent="0.35">
      <c r="C33" s="85"/>
      <c r="D33" s="85"/>
      <c r="E33" s="85"/>
    </row>
    <row r="34" spans="3:5" ht="15" thickBot="1" x14ac:dyDescent="0.35">
      <c r="C34" s="140" t="b">
        <v>1</v>
      </c>
      <c r="D34" s="85" t="s">
        <v>191</v>
      </c>
      <c r="E34" s="85"/>
    </row>
    <row r="35" spans="3:5" x14ac:dyDescent="0.3">
      <c r="C35" s="89"/>
      <c r="D35" s="85" t="s">
        <v>210</v>
      </c>
      <c r="E35" s="85"/>
    </row>
    <row r="36" spans="3:5" ht="15" thickBot="1" x14ac:dyDescent="0.35">
      <c r="C36" s="85"/>
      <c r="D36" s="85"/>
      <c r="E36" s="85"/>
    </row>
    <row r="37" spans="3:5" ht="15" thickBot="1" x14ac:dyDescent="0.35">
      <c r="C37" s="90" t="b">
        <v>0</v>
      </c>
      <c r="D37" s="85" t="s">
        <v>192</v>
      </c>
      <c r="E37" s="85"/>
    </row>
    <row r="38" spans="3:5" ht="15" thickBot="1" x14ac:dyDescent="0.35">
      <c r="C38" s="89"/>
      <c r="D38" s="85"/>
      <c r="E38" s="85"/>
    </row>
    <row r="39" spans="3:5" ht="15" thickBot="1" x14ac:dyDescent="0.35">
      <c r="C39" s="140" t="b">
        <v>0</v>
      </c>
      <c r="D39" s="85" t="s">
        <v>211</v>
      </c>
      <c r="E39" s="85"/>
    </row>
    <row r="40" spans="3:5" x14ac:dyDescent="0.3">
      <c r="C40" s="85"/>
      <c r="D40" s="85" t="s">
        <v>169</v>
      </c>
      <c r="E40" s="85"/>
    </row>
    <row r="41" spans="3:5" ht="15" thickBot="1" x14ac:dyDescent="0.35">
      <c r="C41" s="89"/>
      <c r="D41" s="85"/>
      <c r="E41" s="85"/>
    </row>
    <row r="42" spans="3:5" ht="15" thickBot="1" x14ac:dyDescent="0.35">
      <c r="C42" s="140" t="b">
        <v>0</v>
      </c>
      <c r="D42" s="85" t="s">
        <v>212</v>
      </c>
      <c r="E42" s="85"/>
    </row>
    <row r="43" spans="3:5" x14ac:dyDescent="0.3">
      <c r="C43" s="85"/>
      <c r="D43" s="85" t="s">
        <v>125</v>
      </c>
      <c r="E43" s="85"/>
    </row>
    <row r="44" spans="3:5" ht="15" thickBot="1" x14ac:dyDescent="0.35">
      <c r="C44" s="89"/>
      <c r="D44" s="85"/>
      <c r="E44" s="85"/>
    </row>
    <row r="45" spans="3:5" ht="15" thickBot="1" x14ac:dyDescent="0.35">
      <c r="C45" s="123" t="b">
        <v>1</v>
      </c>
      <c r="D45" s="85" t="s">
        <v>213</v>
      </c>
      <c r="E45" s="85"/>
    </row>
    <row r="46" spans="3:5" ht="15" thickBot="1" x14ac:dyDescent="0.35">
      <c r="C46" s="89"/>
      <c r="D46" s="85"/>
      <c r="E46" s="85"/>
    </row>
    <row r="47" spans="3:5" ht="15" thickBot="1" x14ac:dyDescent="0.35">
      <c r="C47" s="90" t="b">
        <v>0</v>
      </c>
      <c r="D47" s="85" t="s">
        <v>214</v>
      </c>
      <c r="E47" s="85"/>
    </row>
    <row r="48" spans="3:5" ht="15" thickBot="1" x14ac:dyDescent="0.35">
      <c r="C48" s="85"/>
      <c r="D48" s="85"/>
      <c r="E48" s="85"/>
    </row>
    <row r="49" spans="2:17" ht="15" thickBot="1" x14ac:dyDescent="0.35">
      <c r="C49" s="90" t="b">
        <v>0</v>
      </c>
      <c r="D49" s="85" t="s">
        <v>170</v>
      </c>
      <c r="E49" s="85"/>
    </row>
    <row r="50" spans="2:17" ht="15" thickBot="1" x14ac:dyDescent="0.35">
      <c r="C50" s="85"/>
      <c r="D50" s="85"/>
      <c r="E50" s="85"/>
    </row>
    <row r="51" spans="2:17" ht="15" thickBot="1" x14ac:dyDescent="0.35">
      <c r="B51" s="85"/>
      <c r="C51" s="123" t="b">
        <v>1</v>
      </c>
      <c r="D51" s="88" t="s">
        <v>215</v>
      </c>
      <c r="E51" s="85"/>
    </row>
    <row r="52" spans="2:17" x14ac:dyDescent="0.3">
      <c r="B52" s="85"/>
      <c r="C52" s="85"/>
      <c r="D52" s="85" t="s">
        <v>126</v>
      </c>
      <c r="E52" s="85"/>
    </row>
    <row r="53" spans="2:17" ht="15" thickBot="1" x14ac:dyDescent="0.35"/>
    <row r="54" spans="2:17" s="91" customFormat="1" ht="15" thickBot="1" x14ac:dyDescent="0.35">
      <c r="C54" s="123" t="b">
        <v>1</v>
      </c>
      <c r="D54" s="91" t="s">
        <v>182</v>
      </c>
      <c r="E54" s="89"/>
    </row>
    <row r="55" spans="2:17" s="91" customFormat="1" x14ac:dyDescent="0.3">
      <c r="D55" s="91" t="s">
        <v>179</v>
      </c>
      <c r="E55" s="89"/>
    </row>
    <row r="56" spans="2:17" s="91" customFormat="1" ht="15" thickBot="1" x14ac:dyDescent="0.35">
      <c r="F56" s="84"/>
    </row>
    <row r="57" spans="2:17" s="91" customFormat="1" ht="15" thickBot="1" x14ac:dyDescent="0.35">
      <c r="C57" s="123" t="b">
        <v>0</v>
      </c>
      <c r="D57" s="88" t="s">
        <v>194</v>
      </c>
      <c r="E57" s="89"/>
    </row>
    <row r="58" spans="2:17" s="91" customFormat="1" x14ac:dyDescent="0.3">
      <c r="D58" s="91" t="s">
        <v>193</v>
      </c>
      <c r="E58" s="89"/>
    </row>
    <row r="59" spans="2:17" ht="15" thickBot="1" x14ac:dyDescent="0.35"/>
    <row r="60" spans="2:17" s="91" customFormat="1" ht="15" thickBot="1" x14ac:dyDescent="0.35">
      <c r="C60" s="123" t="b">
        <v>1</v>
      </c>
      <c r="D60" s="88" t="s">
        <v>183</v>
      </c>
      <c r="E60" s="89"/>
    </row>
    <row r="61" spans="2:17" s="91" customFormat="1" x14ac:dyDescent="0.3">
      <c r="D61" s="91" t="s">
        <v>184</v>
      </c>
      <c r="E61" s="89"/>
    </row>
    <row r="62" spans="2:17" ht="15" thickBot="1" x14ac:dyDescent="0.35">
      <c r="B62" s="1"/>
      <c r="C62" s="1"/>
      <c r="D62" s="1"/>
      <c r="E62" s="1"/>
      <c r="F62" s="125"/>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Sheet3</vt:lpstr>
      <vt:lpstr>Sheet1</vt:lpstr>
      <vt:lpstr>Prob 1 - 35 Pts</vt:lpstr>
      <vt:lpstr>Prob 2 - 30 Pts </vt:lpstr>
      <vt:lpstr>Scenario Summary</vt:lpstr>
      <vt:lpstr>Prob 3 - 4Pts</vt:lpstr>
      <vt:lpstr>Prob 4 - 10 - Pts</vt:lpstr>
      <vt:lpstr>MC-TF - 20 Pts</vt:lpstr>
      <vt:lpstr>Collect0</vt:lpstr>
      <vt:lpstr>Collect1</vt:lpstr>
      <vt:lpstr>Collect2</vt:lpstr>
      <vt:lpstr>NCF</vt:lpstr>
      <vt:lpstr>'Prob 1 - 35 Pts'!Print_Area</vt:lpstr>
      <vt:lpstr>'Prob 2 - 30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2021-06-22T15:33:39Z</dcterms:modified>
</cp:coreProperties>
</file>