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hawley\Dropbox\Class\Fall 2012\Exam 3\"/>
    </mc:Choice>
  </mc:AlternateContent>
  <bookViews>
    <workbookView xWindow="1305" yWindow="420" windowWidth="18990" windowHeight="7785" tabRatio="739" activeTab="2"/>
  </bookViews>
  <sheets>
    <sheet name="Instructions" sheetId="6" r:id="rId1"/>
    <sheet name="P1 - 40 Pts" sheetId="1" r:id="rId2"/>
    <sheet name="P2 - 10 Pts" sheetId="8" r:id="rId3"/>
    <sheet name="P3 - 10 Pts" sheetId="3" r:id="rId4"/>
    <sheet name="P4 - 15 Pts" sheetId="4" r:id="rId5"/>
    <sheet name="P5 - 5 Pts" sheetId="5" r:id="rId6"/>
    <sheet name="Extra Credit - 5 Pts" sheetId="12" r:id="rId7"/>
    <sheet name="MC-TF 20 Pts" sheetId="13" r:id="rId8"/>
  </sheets>
  <definedNames>
    <definedName name="Cost">'Extra Credit - 5 Pts'!$C$16</definedName>
    <definedName name="_xlnm.Print_Area" localSheetId="1">'P1 - 40 Pts'!$B$27:$L$62</definedName>
  </definedNames>
  <calcPr calcId="152511"/>
</workbook>
</file>

<file path=xl/calcChain.xml><?xml version="1.0" encoding="utf-8"?>
<calcChain xmlns="http://schemas.openxmlformats.org/spreadsheetml/2006/main">
  <c r="E45" i="1" l="1"/>
  <c r="F30" i="8" l="1"/>
  <c r="E119" i="13" l="1"/>
  <c r="E118" i="13"/>
  <c r="E117" i="13"/>
  <c r="E116" i="13"/>
  <c r="E115" i="13"/>
  <c r="E114" i="13"/>
  <c r="E113" i="13"/>
  <c r="E112" i="13"/>
  <c r="E111" i="13"/>
  <c r="E110" i="13"/>
  <c r="E109" i="13"/>
  <c r="E108" i="13"/>
  <c r="P11" i="12" l="1"/>
  <c r="K18" i="12"/>
  <c r="K19" i="12" s="1"/>
  <c r="K20" i="12" s="1"/>
  <c r="K21" i="12" s="1"/>
  <c r="K22" i="12" s="1"/>
  <c r="K23" i="12" s="1"/>
  <c r="L18" i="12"/>
  <c r="L19" i="12" s="1"/>
  <c r="L20" i="12" s="1"/>
  <c r="L21" i="12" s="1"/>
  <c r="L22" i="12" s="1"/>
  <c r="L23" i="12" s="1"/>
  <c r="L24" i="12" s="1"/>
  <c r="L25" i="12" s="1"/>
  <c r="M18" i="12"/>
  <c r="M19" i="12" s="1"/>
  <c r="M20" i="12" s="1"/>
  <c r="M21" i="12" s="1"/>
  <c r="M22" i="12" s="1"/>
  <c r="M23" i="12" s="1"/>
  <c r="M24" i="12" s="1"/>
  <c r="M25" i="12" s="1"/>
  <c r="M26" i="12" s="1"/>
  <c r="M27" i="12" s="1"/>
  <c r="M28" i="12" s="1"/>
  <c r="J18" i="12"/>
  <c r="J19" i="12" s="1"/>
  <c r="J20" i="12" s="1"/>
  <c r="J21" i="12" s="1"/>
  <c r="C21" i="12" l="1"/>
  <c r="I24" i="8"/>
  <c r="D30" i="8" s="1"/>
  <c r="I23" i="8"/>
  <c r="K42" i="1" l="1"/>
  <c r="J42" i="1"/>
  <c r="I42" i="1"/>
  <c r="O45" i="1" l="1"/>
  <c r="K59" i="1" l="1"/>
  <c r="L41" i="1"/>
  <c r="F43" i="1"/>
  <c r="L53" i="1" s="1"/>
  <c r="L43" i="1" l="1"/>
  <c r="L47" i="1" s="1"/>
  <c r="L51" i="1" s="1"/>
  <c r="C18" i="4" l="1"/>
  <c r="C26" i="4" s="1"/>
  <c r="F29" i="8" l="1"/>
  <c r="D29" i="8"/>
  <c r="F31" i="8" l="1"/>
  <c r="F32" i="8" s="1"/>
  <c r="F33" i="8" s="1"/>
  <c r="D31" i="8"/>
  <c r="D32" i="8" s="1"/>
  <c r="D33" i="8" s="1"/>
  <c r="F13" i="3"/>
  <c r="F14" i="3"/>
  <c r="F15" i="3"/>
  <c r="F16" i="3"/>
  <c r="F17" i="3"/>
  <c r="G7" i="3"/>
  <c r="F9" i="3"/>
  <c r="F10" i="3"/>
  <c r="F11" i="3"/>
  <c r="F12" i="3"/>
  <c r="F8" i="3"/>
  <c r="C18" i="5"/>
  <c r="C22" i="4"/>
  <c r="I41" i="1"/>
  <c r="F41" i="1"/>
  <c r="F44" i="1"/>
  <c r="J58" i="1"/>
  <c r="J41" i="1"/>
  <c r="K41" i="1"/>
  <c r="K58" i="1"/>
  <c r="I46" i="1"/>
  <c r="J46" i="1" s="1"/>
  <c r="I45" i="1"/>
  <c r="J45" i="1" s="1"/>
  <c r="K45" i="1" s="1"/>
  <c r="L45" i="1" s="1"/>
  <c r="F42" i="1"/>
  <c r="J60" i="1" l="1"/>
  <c r="J61" i="1" s="1"/>
  <c r="J62" i="1" s="1"/>
  <c r="D27" i="8"/>
  <c r="G8" i="3"/>
  <c r="G9" i="3" s="1"/>
  <c r="G10" i="3" s="1"/>
  <c r="G11" i="3" s="1"/>
  <c r="G12" i="3" s="1"/>
  <c r="G13" i="3" s="1"/>
  <c r="G14" i="3" s="1"/>
  <c r="G15" i="3" s="1"/>
  <c r="G16" i="3" s="1"/>
  <c r="G17" i="3" s="1"/>
  <c r="K43" i="1"/>
  <c r="K47" i="1" s="1"/>
  <c r="K51" i="1" s="1"/>
  <c r="K60" i="1"/>
  <c r="K61" i="1" s="1"/>
  <c r="K62" i="1" s="1"/>
  <c r="C19" i="5"/>
  <c r="B14" i="5" s="1"/>
  <c r="J43" i="1"/>
  <c r="J47" i="1" s="1"/>
  <c r="J51" i="1" s="1"/>
  <c r="I43" i="1"/>
  <c r="I47" i="1" s="1"/>
  <c r="I51" i="1" s="1"/>
  <c r="D35" i="4"/>
  <c r="E46" i="1"/>
  <c r="F47" i="1" s="1"/>
  <c r="F48" i="1" s="1"/>
  <c r="K46" i="1"/>
  <c r="L62" i="1" l="1"/>
  <c r="L54" i="1" s="1"/>
  <c r="I48" i="1"/>
  <c r="I49" i="1" s="1"/>
  <c r="I50" i="1" s="1"/>
  <c r="I52" i="1" s="1"/>
  <c r="K48" i="1"/>
  <c r="K49" i="1" s="1"/>
  <c r="L46" i="1"/>
  <c r="L48" i="1" s="1"/>
  <c r="H8" i="3"/>
  <c r="J48" i="1"/>
  <c r="J49" i="1" s="1"/>
  <c r="H9" i="3"/>
  <c r="L49" i="1" l="1"/>
  <c r="L50" i="1" s="1"/>
  <c r="L52" i="1" s="1"/>
  <c r="L55" i="1" s="1"/>
  <c r="K50" i="1"/>
  <c r="K52" i="1" s="1"/>
  <c r="J50" i="1"/>
  <c r="J52" i="1" s="1"/>
  <c r="H10" i="3"/>
  <c r="H11" i="3" l="1"/>
  <c r="H13" i="3" l="1"/>
  <c r="H12" i="3"/>
  <c r="H14" i="3" l="1"/>
  <c r="H15" i="3" l="1"/>
  <c r="H16" i="3" l="1"/>
  <c r="H17" i="3" l="1"/>
  <c r="D21" i="3" s="1"/>
</calcChain>
</file>

<file path=xl/sharedStrings.xml><?xml version="1.0" encoding="utf-8"?>
<sst xmlns="http://schemas.openxmlformats.org/spreadsheetml/2006/main" count="289" uniqueCount="214">
  <si>
    <t>MACRS Percentages</t>
  </si>
  <si>
    <t>Year</t>
  </si>
  <si>
    <t>3-year</t>
  </si>
  <si>
    <t>5-year</t>
  </si>
  <si>
    <t>7-year</t>
  </si>
  <si>
    <t>10-year</t>
  </si>
  <si>
    <t>INPUTS</t>
  </si>
  <si>
    <t>Old Machine:</t>
  </si>
  <si>
    <t>New Machine:</t>
  </si>
  <si>
    <t>General:</t>
  </si>
  <si>
    <t>Original Price</t>
  </si>
  <si>
    <t>Tax Rate</t>
  </si>
  <si>
    <t>Current Value</t>
  </si>
  <si>
    <t>Installation Expenses</t>
  </si>
  <si>
    <t>Req'd Return</t>
  </si>
  <si>
    <t>Annual Cash Expenses</t>
  </si>
  <si>
    <t>Increased Sales</t>
  </si>
  <si>
    <t>CASH FLOWS</t>
  </si>
  <si>
    <t xml:space="preserve"> CASH FLOWS AT t=0 </t>
  </si>
  <si>
    <t xml:space="preserve"> Year 1 </t>
  </si>
  <si>
    <t xml:space="preserve"> Year 2 </t>
  </si>
  <si>
    <t xml:space="preserve"> Year 3 </t>
  </si>
  <si>
    <t xml:space="preserve"> Purchase Price </t>
  </si>
  <si>
    <t xml:space="preserve"> Installation </t>
  </si>
  <si>
    <t xml:space="preserve"> Chg in Net Working Capital </t>
  </si>
  <si>
    <t xml:space="preserve"> BTSV Old Asset </t>
  </si>
  <si>
    <t xml:space="preserve"> BV Old Asset </t>
  </si>
  <si>
    <t xml:space="preserve"> Tax Effect on Sale of Old Asset </t>
  </si>
  <si>
    <t xml:space="preserve"> Net Initial Outlay </t>
  </si>
  <si>
    <t xml:space="preserve"> New Depreciation </t>
  </si>
  <si>
    <t xml:space="preserve"> Depreciation Old </t>
  </si>
  <si>
    <t xml:space="preserve"> Difference </t>
  </si>
  <si>
    <t>Revenue</t>
  </si>
  <si>
    <t xml:space="preserve"> Operating Expenses </t>
  </si>
  <si>
    <t xml:space="preserve"> Depreciation </t>
  </si>
  <si>
    <t xml:space="preserve"> Chg in Taxable Inc </t>
  </si>
  <si>
    <t xml:space="preserve"> Tax </t>
  </si>
  <si>
    <t xml:space="preserve"> Chg in Net Income </t>
  </si>
  <si>
    <t xml:space="preserve"> Reverse Depn </t>
  </si>
  <si>
    <t xml:space="preserve"> Net Operating CF </t>
  </si>
  <si>
    <t xml:space="preserve"> Reverse NWC </t>
  </si>
  <si>
    <t xml:space="preserve"> Chg in ATSV </t>
  </si>
  <si>
    <t xml:space="preserve"> Net Cash Flow </t>
  </si>
  <si>
    <t xml:space="preserve"> BTSV </t>
  </si>
  <si>
    <t xml:space="preserve"> Book Value  </t>
  </si>
  <si>
    <t xml:space="preserve"> Gain(Loss) on Sale </t>
  </si>
  <si>
    <t xml:space="preserve"> Tax Effect </t>
  </si>
  <si>
    <t xml:space="preserve"> ATSV </t>
  </si>
  <si>
    <t xml:space="preserve">Gain or Loss on Sale </t>
  </si>
  <si>
    <t>New</t>
  </si>
  <si>
    <t>Old</t>
  </si>
  <si>
    <t>Problem 2:</t>
  </si>
  <si>
    <t>Problem 3:</t>
  </si>
  <si>
    <t xml:space="preserve">Using the inputs in the table below, create whatever formulas are needed to compute the DISCOUNTED PAYBACK PERIOD years for any set of inputs within the 10-year time frame. Put the result in the yellow cell below the table. The result should show "X Years" in the cell where X is the discounted payback period in years. If the inputs are set to produce a project that does not achieve discounted payback within the 10 years, your result should return the word NEVER. </t>
  </si>
  <si>
    <t>Time</t>
  </si>
  <si>
    <t>Cash
Flow</t>
  </si>
  <si>
    <t>Discount Rate</t>
  </si>
  <si>
    <t>Payback Period</t>
  </si>
  <si>
    <t>Disount
Rate</t>
  </si>
  <si>
    <t>A.</t>
  </si>
  <si>
    <t>Answer:</t>
  </si>
  <si>
    <t>B.</t>
  </si>
  <si>
    <t>C.</t>
  </si>
  <si>
    <t>D.</t>
  </si>
  <si>
    <t>Using the inputs and outputs above and the setup space below, create a data table</t>
  </si>
  <si>
    <t>that automatically calculates the NPV for the project (in Column D) for the discount rates</t>
  </si>
  <si>
    <t>given in Column C in the table. Then use the data table to create an NPV profile graph.</t>
  </si>
  <si>
    <t>Data Table</t>
  </si>
  <si>
    <t>Column C contains the rates that need be substituted</t>
  </si>
  <si>
    <t>for the discount rate.</t>
  </si>
  <si>
    <t xml:space="preserve">Column D should contain the resulting NPV's for the </t>
  </si>
  <si>
    <t>various disount rates.</t>
  </si>
  <si>
    <t>Problem 4:</t>
  </si>
  <si>
    <t>CF</t>
  </si>
  <si>
    <t>Discount Rate:</t>
  </si>
  <si>
    <t>Problem 5:</t>
  </si>
  <si>
    <t xml:space="preserve">IMPORTANT: SAVE THIS SPREADSHEET TO THE DESKTOP OF THE </t>
  </si>
  <si>
    <t>COMPUTER YOU ARE USING WITH YOUR NAME IN THE FILENAME.</t>
  </si>
  <si>
    <t>RESAVE IT OFTEN WHILE YOU ARE WORKING ON IT.</t>
  </si>
  <si>
    <t>NOTHING SHOULD BE USED OR ACCESSED BY YOU DURING THIS</t>
  </si>
  <si>
    <t>Follow the instructions on each tabbed page.</t>
  </si>
  <si>
    <t>Diff</t>
  </si>
  <si>
    <t>Place your graph below the data table and format it appropriately with</t>
  </si>
  <si>
    <t>NPV</t>
  </si>
  <si>
    <r>
      <t xml:space="preserve">The project has an NPV of </t>
    </r>
    <r>
      <rPr>
        <sz val="11"/>
        <color rgb="FFFF0000"/>
        <rFont val="Calibri"/>
        <family val="2"/>
        <scheme val="minor"/>
      </rPr>
      <t>$6,000.00</t>
    </r>
    <r>
      <rPr>
        <sz val="11"/>
        <color theme="1"/>
        <rFont val="Calibri"/>
        <family val="2"/>
        <scheme val="minor"/>
      </rPr>
      <t xml:space="preserve"> using a discount rate of </t>
    </r>
    <r>
      <rPr>
        <sz val="11"/>
        <color rgb="FFFF0000"/>
        <rFont val="Calibri"/>
        <family val="2"/>
        <scheme val="minor"/>
      </rPr>
      <t>10.00% and it should be ACCEPTED.</t>
    </r>
  </si>
  <si>
    <t>ACCEPR OR REJECT</t>
  </si>
  <si>
    <t>TEST EXCEPT THE COMPUTER YOU ARE USING AND THIS FILE.</t>
  </si>
  <si>
    <t>There are 8 tabbed pages in this exam spreadsheet including this page.</t>
  </si>
  <si>
    <t>There are 6 problem pages with points possible noted on the tabs.</t>
  </si>
  <si>
    <t>Enter your answers in the yellow cells on that page.</t>
  </si>
  <si>
    <t xml:space="preserve">When you are finished with the exam, save it one last time, close Excel, </t>
  </si>
  <si>
    <t>and tell your proctor you are finished. You may then leave the</t>
  </si>
  <si>
    <t>examination room.</t>
  </si>
  <si>
    <t>Using the inputs above, create one formula that computes the Modified Internal Rate of Return for the project. [3 Points]</t>
  </si>
  <si>
    <t>Current
Machine</t>
  </si>
  <si>
    <t>Replacement
Machine</t>
  </si>
  <si>
    <t>Original Purchase Price</t>
  </si>
  <si>
    <t>Number of Years Owned (1 to 5)</t>
  </si>
  <si>
    <t>Before-Tax Salvage Value</t>
  </si>
  <si>
    <t>Gain or Loss</t>
  </si>
  <si>
    <t>Tax Effect of Gain or Loss</t>
  </si>
  <si>
    <t>After-Tax Salvage Value</t>
  </si>
  <si>
    <t>Years That
Current Asset
Has Been Owned</t>
  </si>
  <si>
    <t>1.</t>
  </si>
  <si>
    <t>2.</t>
  </si>
  <si>
    <t>Which of the following statements is most correct?</t>
  </si>
  <si>
    <t>3.</t>
  </si>
  <si>
    <t>4.</t>
  </si>
  <si>
    <t>5.</t>
  </si>
  <si>
    <t>6.</t>
  </si>
  <si>
    <t>7.</t>
  </si>
  <si>
    <t>8.</t>
  </si>
  <si>
    <t>9.</t>
  </si>
  <si>
    <t>A</t>
  </si>
  <si>
    <t>E</t>
  </si>
  <si>
    <t>C</t>
  </si>
  <si>
    <t>-2 points for each incorrect answer.</t>
  </si>
  <si>
    <t>D</t>
  </si>
  <si>
    <t>accept/reject decision as the NPV method.</t>
  </si>
  <si>
    <t>selection, while the NPV method cannot overcome those problems.</t>
  </si>
  <si>
    <t>than the IRR method.</t>
  </si>
  <si>
    <t xml:space="preserve"> Year 4</t>
  </si>
  <si>
    <t xml:space="preserve"> CASH FLOWS FOR YEARS 1 to 4</t>
  </si>
  <si>
    <t>Net Working Capital Investment</t>
  </si>
  <si>
    <t>Extra Credit - 5 Points - No Partial Credit</t>
  </si>
  <si>
    <t>Using the inputs above, create one formula that computes the Net Present Value of the project. [3 Points]</t>
  </si>
  <si>
    <t>10.</t>
  </si>
  <si>
    <t>Expected value in 4 years</t>
  </si>
  <si>
    <t>Change in After-Tax Salvage Value - Year 3</t>
  </si>
  <si>
    <t>Book Value at End of Year 3</t>
  </si>
  <si>
    <t>Book
Value of
Current asset
3 years from
now
t=3</t>
  </si>
  <si>
    <t>titles, axis lables, and other appropriate formating elements as appropriate. [6 Points]</t>
  </si>
  <si>
    <t>Using the inputs and outputs above, create one formula that gives the equivalent annual annuity for the project. [3 Points]</t>
  </si>
  <si>
    <t>Original Cost of Asset</t>
  </si>
  <si>
    <t>Number of Years Owned</t>
  </si>
  <si>
    <t>Salvage value at time of sale</t>
  </si>
  <si>
    <t>MACRS Class</t>
  </si>
  <si>
    <t>3-Year</t>
  </si>
  <si>
    <t>5-Year</t>
  </si>
  <si>
    <t>7-Year</t>
  </si>
  <si>
    <t>10-Year</t>
  </si>
  <si>
    <t>Index</t>
  </si>
  <si>
    <t>Book Value</t>
  </si>
  <si>
    <t>The last problem is worth 5 points of extra credit.</t>
  </si>
  <si>
    <t>Partial credit will be given where possible, but not on the extra credit problem.</t>
  </si>
  <si>
    <t>The last tab MC-TF contains multiple choice and true-false questions worth 20 points.</t>
  </si>
  <si>
    <t>d.       Two of the above statements are correct.</t>
  </si>
  <si>
    <t>e.        None of the above statements are correct.</t>
  </si>
  <si>
    <t>Assume that a project has normal cash flows (that is, the initial cash flow is negative and all other cash flows are positive). Which of the following statements is most correct?</t>
  </si>
  <si>
    <t xml:space="preserve">A. </t>
  </si>
  <si>
    <t>All else equal, the project's IRR increases as the cost of capital declines.</t>
  </si>
  <si>
    <t xml:space="preserve">B. </t>
  </si>
  <si>
    <t>All else equal, the project's IRR decreases as the cost of capital declines.</t>
  </si>
  <si>
    <t xml:space="preserve">C. </t>
  </si>
  <si>
    <t>The project has one and only one IRR.</t>
  </si>
  <si>
    <t xml:space="preserve">D. </t>
  </si>
  <si>
    <t>Statements A and C are correct.</t>
  </si>
  <si>
    <t xml:space="preserve">E. </t>
  </si>
  <si>
    <t>Statement B and C are correct.</t>
  </si>
  <si>
    <t>Which of the following statements is (are) correct?</t>
  </si>
  <si>
    <t>The MIRR method assumes that cash flows are reinvested at the firm's borrowing rate, while the IRR method assumers reinvestment at the IRR.</t>
  </si>
  <si>
    <t>The MIRR method assumes that cash flows are reinvested at the firm's cost of capital, while the IRR method assumes reinvestment at the IRR.</t>
  </si>
  <si>
    <t>The MIRR will always be less than the IRR for any project.</t>
  </si>
  <si>
    <t>Assume you are comparing two mutually exclusive projects. Which of the following statements is most correct?</t>
  </si>
  <si>
    <t>The NPV and IRR rules always lead to the same accept/reject decision unless one or both projects are "non-normal" in the sense of having more than one change in sign in the cash flow stream.</t>
  </si>
  <si>
    <t>If a conflict exists between the NPV and the IRR, the conflict can always be elimiated by dropping the IRR and replacing it with the MIRR.</t>
  </si>
  <si>
    <t>There will be a meaningful (as opposed to irrelevant) conflict between the two decision rules only if the projects' NPV profiles cross, and even then only if the cost of capital is lower than the discount rate at which the crossover occurs.</t>
  </si>
  <si>
    <t>Which of the following statements is (are) true?</t>
  </si>
  <si>
    <t>The IRR is the discount rate the makes NPV equal zero.</t>
  </si>
  <si>
    <t xml:space="preserve">Because the discounted payback period takes account of the cost of capital in the discount rate, it provides a better consideration of the risk of the project's cash flows than the simple payback period. </t>
  </si>
  <si>
    <t>Two of the above are correct.</t>
  </si>
  <si>
    <t>All of the above are correct.</t>
  </si>
  <si>
    <t>Which of the following statements is the most correct?</t>
  </si>
  <si>
    <t>The rate of depreciation will often affect the incremental annual cash flows for a capital budgeting project even though depreciation itself is not a cash flow.</t>
  </si>
  <si>
    <t>In a firm with taxable income greater than zero, switching from straight-line to accelerated depreciation for a capital budgeting project will increase the project's NPV, other things equal.</t>
  </si>
  <si>
    <t>When conducting an NPV analysis on the cash flows of a new project, the firm should include all of the following cash flows except:</t>
  </si>
  <si>
    <t>Changes in net working capital attributable to the project.</t>
  </si>
  <si>
    <t>Previous expenditures associated with a market test to determine the feasibility of the project.</t>
  </si>
  <si>
    <t>Current rental income from a building owned by the firm that would be foregone if the building is used for the project.</t>
  </si>
  <si>
    <t>The decline in sales of an existing product as a direct result of the sales of the new products from this project.</t>
  </si>
  <si>
    <t>All of the above should be included.</t>
  </si>
  <si>
    <t>Which of the following constitutes an example of a cost that is not incremental, and therefore, not relevant in the capital budgeting decision?</t>
  </si>
  <si>
    <t>A firm has a parcel of land that can be used for a new plant site, or alternatively, can be used to grow watermelons for sale.</t>
  </si>
  <si>
    <t>A firm can produce a new cleaning product that will generate new sales, but some of the new sales will be from customers who switched from another product the company currently produces.</t>
  </si>
  <si>
    <t>A firm orders and receives a piece of new equipement that is shipped across the country and requires $25,000 in installation and set-up costs.</t>
  </si>
  <si>
    <t>Two of the above statements are examples of true incremental cash flows.</t>
  </si>
  <si>
    <t>All of the above statements are examples of true incremental cash flows.</t>
  </si>
  <si>
    <t>DO NOT CHANGE ANYTHING BELOW THIS LINE</t>
  </si>
  <si>
    <t>a.       Project A has a higer IRR than Project B.</t>
  </si>
  <si>
    <t>Projects A and B have the same expected lives, the same initial outlays, and are mutually exclusive. However, one project's cash flows are larger in the early years, while the other project has larger cash flows in the later years. The two NPV profiles are given below. Which of the statements A-E must be true?</t>
  </si>
  <si>
    <t>b.       Project B must have the larger cash flows in the early years.</t>
  </si>
  <si>
    <t>c.        Project A has a higher NPV than Project B.</t>
  </si>
  <si>
    <t xml:space="preserve">    None of the above (a-c) are correct.</t>
  </si>
  <si>
    <r>
      <t>Sacramento Paper is considering two</t>
    </r>
    <r>
      <rPr>
        <b/>
        <sz val="11"/>
        <color theme="1"/>
        <rFont val="Calibri"/>
        <family val="2"/>
        <scheme val="minor"/>
      </rPr>
      <t xml:space="preserve"> mutually exclusive</t>
    </r>
    <r>
      <rPr>
        <sz val="11"/>
        <color theme="1"/>
        <rFont val="Calibri"/>
        <family val="2"/>
        <scheme val="minor"/>
      </rPr>
      <t xml:space="preserve"> projects. Project A has an internal rate of return (IRR) of 15%, while Project B has an IRR of 12%. The two projects have the same risk, the same cost, and when the cost of capital (discount rate) is 9% the projects have the same NPV. Assume that both projects have an initial cash outflow followed by a series of positive cash inflows. Given this information, which of the following statements is correct?</t>
    </r>
  </si>
  <si>
    <r>
      <t>A.</t>
    </r>
    <r>
      <rPr>
        <sz val="12"/>
        <color theme="1"/>
        <rFont val="Times New Roman"/>
        <family val="1"/>
      </rPr>
      <t xml:space="preserve">       </t>
    </r>
    <r>
      <rPr>
        <sz val="12"/>
        <color theme="1"/>
        <rFont val="Calibri"/>
        <family val="2"/>
        <scheme val="minor"/>
      </rPr>
      <t>If the cost of capital is 12%, Project B's NPV will be higher than Project A's NPV.</t>
    </r>
  </si>
  <si>
    <r>
      <t>B.</t>
    </r>
    <r>
      <rPr>
        <sz val="12"/>
        <color theme="1"/>
        <rFont val="Times New Roman"/>
        <family val="1"/>
      </rPr>
      <t xml:space="preserve">       </t>
    </r>
    <r>
      <rPr>
        <sz val="12"/>
        <color theme="1"/>
        <rFont val="Calibri"/>
        <family val="2"/>
        <scheme val="minor"/>
      </rPr>
      <t>If the cost of capital is 7%, Project B's NPV will be higher than Project A's NPV.</t>
    </r>
  </si>
  <si>
    <r>
      <t>C.</t>
    </r>
    <r>
      <rPr>
        <sz val="12"/>
        <color theme="1"/>
        <rFont val="Times New Roman"/>
        <family val="1"/>
      </rPr>
      <t xml:space="preserve">       </t>
    </r>
    <r>
      <rPr>
        <sz val="12"/>
        <color theme="1"/>
        <rFont val="Calibri"/>
        <family val="2"/>
        <scheme val="minor"/>
      </rPr>
      <t>Project A should be accepted and project B should be rejected regardless of the cost of capital.</t>
    </r>
  </si>
  <si>
    <r>
      <t>D.</t>
    </r>
    <r>
      <rPr>
        <sz val="12"/>
        <color theme="1"/>
        <rFont val="Times New Roman"/>
        <family val="1"/>
      </rPr>
      <t xml:space="preserve">       </t>
    </r>
    <r>
      <rPr>
        <sz val="12"/>
        <color theme="1"/>
        <rFont val="Calibri"/>
        <family val="2"/>
        <scheme val="minor"/>
      </rPr>
      <t>Two of the above are correct.</t>
    </r>
  </si>
  <si>
    <r>
      <t>E.</t>
    </r>
    <r>
      <rPr>
        <sz val="12"/>
        <color theme="1"/>
        <rFont val="Times New Roman"/>
        <family val="1"/>
      </rPr>
      <t xml:space="preserve">       </t>
    </r>
    <r>
      <rPr>
        <sz val="12"/>
        <color theme="1"/>
        <rFont val="Calibri"/>
        <family val="2"/>
        <scheme val="minor"/>
      </rPr>
      <t>All of the above (a-c) are correct.</t>
    </r>
  </si>
  <si>
    <r>
      <t>A.</t>
    </r>
    <r>
      <rPr>
        <sz val="12"/>
        <color theme="1"/>
        <rFont val="Times New Roman"/>
        <family val="1"/>
      </rPr>
      <t xml:space="preserve">     </t>
    </r>
    <r>
      <rPr>
        <sz val="12"/>
        <color theme="1"/>
        <rFont val="Calibri"/>
        <family val="2"/>
        <scheme val="minor"/>
      </rPr>
      <t xml:space="preserve">The MIRR method uses a more reasonable assumption about reinvestment rates </t>
    </r>
  </si>
  <si>
    <t xml:space="preserve">B.    When used correctly, the MIRR method of project selection will always give the same </t>
  </si>
  <si>
    <r>
      <t>C.</t>
    </r>
    <r>
      <rPr>
        <sz val="12"/>
        <color theme="1"/>
        <rFont val="Times New Roman"/>
        <family val="1"/>
      </rPr>
      <t xml:space="preserve">    </t>
    </r>
    <r>
      <rPr>
        <sz val="12"/>
        <color theme="1"/>
        <rFont val="Calibri"/>
        <family val="2"/>
        <scheme val="minor"/>
      </rPr>
      <t xml:space="preserve">The MIRR method can overcome the multiple problems inherent in the IRR method of project </t>
    </r>
  </si>
  <si>
    <r>
      <t>D.</t>
    </r>
    <r>
      <rPr>
        <sz val="12"/>
        <color theme="1"/>
        <rFont val="Times New Roman"/>
        <family val="1"/>
      </rPr>
      <t xml:space="preserve">     </t>
    </r>
    <r>
      <rPr>
        <sz val="12"/>
        <color theme="1"/>
        <rFont val="Calibri"/>
        <family val="2"/>
        <scheme val="minor"/>
      </rPr>
      <t>Two of the above are correct.</t>
    </r>
  </si>
  <si>
    <r>
      <t>E.</t>
    </r>
    <r>
      <rPr>
        <sz val="12"/>
        <color theme="1"/>
        <rFont val="Times New Roman"/>
        <family val="1"/>
      </rPr>
      <t xml:space="preserve">      </t>
    </r>
    <r>
      <rPr>
        <sz val="12"/>
        <color theme="1"/>
        <rFont val="Calibri"/>
        <family val="2"/>
        <scheme val="minor"/>
      </rPr>
      <t>All of the above (a-c) are correct.</t>
    </r>
  </si>
  <si>
    <t>If the NPV of a project is positive, then the IRR of the investment must be greater than the discount rate used to computer the net present value.</t>
  </si>
  <si>
    <t>In the analysis of capital budgeting projects, the interest expense from any debt that is used to fund the project should not be included in the annual cash flows of the project.</t>
  </si>
  <si>
    <t>Equipment that is sold for less than its book value at the end of a project's life will produce a reduction in the firm's overal tax expense that should be attributed to the project as a positive cash flow in its terminal year. (True or false?)</t>
  </si>
  <si>
    <t>11.</t>
  </si>
  <si>
    <t>12.</t>
  </si>
  <si>
    <r>
      <t>B.</t>
    </r>
    <r>
      <rPr>
        <sz val="12"/>
        <color theme="1"/>
        <rFont val="Times New Roman"/>
        <family val="1"/>
      </rPr>
      <t xml:space="preserve">    </t>
    </r>
    <r>
      <rPr>
        <sz val="12"/>
        <color theme="1"/>
        <rFont val="Calibri"/>
        <family val="2"/>
        <scheme val="minor"/>
      </rPr>
      <t xml:space="preserve">The MIRR method can overcome the multiple problems inherent in the IRR method of project </t>
    </r>
  </si>
  <si>
    <t xml:space="preserve">A.    When used correctly, the MIRR method of project selection will always give the same </t>
  </si>
  <si>
    <r>
      <t>C.</t>
    </r>
    <r>
      <rPr>
        <sz val="12"/>
        <color theme="1"/>
        <rFont val="Times New Roman"/>
        <family val="1"/>
      </rPr>
      <t xml:space="preserve">     </t>
    </r>
    <r>
      <rPr>
        <sz val="12"/>
        <color theme="1"/>
        <rFont val="Calibri"/>
        <family val="2"/>
        <scheme val="minor"/>
      </rPr>
      <t xml:space="preserve">The MIRR method uses a more reasonable assumption about reinvestment rates </t>
    </r>
  </si>
  <si>
    <t>MC-TF: Enter the letter of the best response in the yellow cell.</t>
  </si>
  <si>
    <t>Expected Before-Tax Salvage Value in 3 years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</si>
</sst>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_(* \(#,##0.00\);_(* &quot;-&quot;_);_(@_)"/>
  </numFmts>
  <fonts count="1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14"/>
      <color theme="1"/>
      <name val="Calibri"/>
      <family val="2"/>
      <scheme val="minor"/>
    </font>
    <font>
      <b/>
      <u val="singleAccounting"/>
      <sz val="11"/>
      <color theme="1"/>
      <name val="Calibri"/>
      <family val="2"/>
      <scheme val="minor"/>
    </font>
    <font>
      <b/>
      <sz val="11"/>
      <color rgb="FFFF0000"/>
      <name val="Calibri"/>
      <family val="2"/>
      <scheme val="minor"/>
    </font>
    <font>
      <b/>
      <sz val="18"/>
      <color theme="1"/>
      <name val="Calibri"/>
      <family val="2"/>
      <scheme val="minor"/>
    </font>
    <font>
      <b/>
      <sz val="14"/>
      <color rgb="FFFF0000"/>
      <name val="Calibri"/>
      <family val="2"/>
      <scheme val="minor"/>
    </font>
    <font>
      <b/>
      <sz val="16"/>
      <color rgb="FFFF0000"/>
      <name val="Calibri"/>
      <family val="2"/>
      <scheme val="minor"/>
    </font>
    <font>
      <u val="singleAccounting"/>
      <sz val="11"/>
      <color theme="1"/>
      <name val="Calibri"/>
      <family val="2"/>
      <scheme val="minor"/>
    </font>
    <font>
      <sz val="12"/>
      <color theme="1"/>
      <name val="Calibri"/>
      <family val="2"/>
      <scheme val="minor"/>
    </font>
    <font>
      <sz val="12"/>
      <color theme="1"/>
      <name val="Times New Roman"/>
      <family val="1"/>
    </font>
    <font>
      <sz val="14"/>
      <color theme="1"/>
      <name val="Calibri"/>
      <family val="2"/>
      <scheme val="minor"/>
    </font>
    <font>
      <b/>
      <sz val="16"/>
      <color theme="1"/>
      <name val="Calibri"/>
      <family val="2"/>
      <scheme val="minor"/>
    </font>
    <font>
      <b/>
      <sz val="12"/>
      <color theme="1"/>
      <name val="Calibri"/>
      <family val="2"/>
      <scheme val="minor"/>
    </font>
    <font>
      <b/>
      <sz val="16"/>
      <color rgb="FFFFFF00"/>
      <name val="Calibri"/>
      <family val="2"/>
      <scheme val="minor"/>
    </font>
  </fonts>
  <fills count="6">
    <fill>
      <patternFill patternType="none"/>
    </fill>
    <fill>
      <patternFill patternType="gray125"/>
    </fill>
    <fill>
      <patternFill patternType="solid">
        <fgColor theme="1"/>
        <bgColor indexed="64"/>
      </patternFill>
    </fill>
    <fill>
      <patternFill patternType="solid">
        <fgColor rgb="FF002060"/>
        <bgColor indexed="64"/>
      </patternFill>
    </fill>
    <fill>
      <patternFill patternType="solid">
        <fgColor rgb="FFFFFF00"/>
        <bgColor indexed="64"/>
      </patternFill>
    </fill>
    <fill>
      <patternFill patternType="solid">
        <fgColor rgb="FF92D05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84">
    <xf numFmtId="0" fontId="0" fillId="0" borderId="0" xfId="0"/>
    <xf numFmtId="0" fontId="0" fillId="0" borderId="0" xfId="0"/>
    <xf numFmtId="43" fontId="0" fillId="0" borderId="0" xfId="0" applyNumberFormat="1"/>
    <xf numFmtId="41" fontId="0" fillId="0" borderId="0" xfId="0" applyNumberFormat="1"/>
    <xf numFmtId="41" fontId="3" fillId="0" borderId="0" xfId="0" applyNumberFormat="1" applyFont="1"/>
    <xf numFmtId="41" fontId="0" fillId="0" borderId="0" xfId="0" applyNumberFormat="1" applyAlignment="1">
      <alignment horizontal="left" indent="1"/>
    </xf>
    <xf numFmtId="41" fontId="2" fillId="0" borderId="0" xfId="0" applyNumberFormat="1" applyFont="1"/>
    <xf numFmtId="10" fontId="0" fillId="0" borderId="1" xfId="2" applyNumberFormat="1" applyFont="1" applyBorder="1"/>
    <xf numFmtId="0" fontId="3" fillId="0" borderId="4" xfId="0" applyFont="1" applyBorder="1" applyAlignment="1">
      <alignment horizontal="center"/>
    </xf>
    <xf numFmtId="10" fontId="0" fillId="0" borderId="5" xfId="2" applyNumberFormat="1" applyFont="1" applyBorder="1"/>
    <xf numFmtId="0" fontId="3" fillId="0" borderId="6" xfId="0" applyFont="1" applyBorder="1" applyAlignment="1">
      <alignment horizontal="center"/>
    </xf>
    <xf numFmtId="10" fontId="0" fillId="0" borderId="8" xfId="2" applyNumberFormat="1" applyFont="1" applyBorder="1"/>
    <xf numFmtId="0" fontId="3" fillId="0" borderId="12" xfId="0" applyFont="1" applyBorder="1" applyAlignment="1">
      <alignment horizontal="center"/>
    </xf>
    <xf numFmtId="10" fontId="0" fillId="0" borderId="13" xfId="2" applyNumberFormat="1" applyFont="1" applyBorder="1"/>
    <xf numFmtId="10" fontId="0" fillId="0" borderId="14" xfId="2" applyNumberFormat="1" applyFont="1" applyBorder="1"/>
    <xf numFmtId="0" fontId="3" fillId="0" borderId="15" xfId="0" applyFont="1" applyBorder="1" applyAlignment="1">
      <alignment horizontal="center"/>
    </xf>
    <xf numFmtId="0" fontId="3" fillId="0" borderId="16" xfId="0" applyFont="1" applyBorder="1" applyAlignment="1">
      <alignment horizontal="center"/>
    </xf>
    <xf numFmtId="0" fontId="3" fillId="0" borderId="17" xfId="0" applyFont="1" applyBorder="1" applyAlignment="1">
      <alignment horizontal="center"/>
    </xf>
    <xf numFmtId="10" fontId="0" fillId="2" borderId="1" xfId="2" applyNumberFormat="1" applyFont="1" applyFill="1" applyBorder="1"/>
    <xf numFmtId="10" fontId="0" fillId="2" borderId="7" xfId="2" applyNumberFormat="1" applyFont="1" applyFill="1" applyBorder="1"/>
    <xf numFmtId="9" fontId="2" fillId="0" borderId="0" xfId="0" applyNumberFormat="1" applyFont="1"/>
    <xf numFmtId="41" fontId="7" fillId="0" borderId="0" xfId="0" applyNumberFormat="1" applyFont="1"/>
    <xf numFmtId="10" fontId="0" fillId="0" borderId="0" xfId="0" applyNumberFormat="1"/>
    <xf numFmtId="43" fontId="11" fillId="0" borderId="0" xfId="0" applyNumberFormat="1" applyFont="1"/>
    <xf numFmtId="43" fontId="0" fillId="0" borderId="0" xfId="0" applyNumberFormat="1" applyFont="1"/>
    <xf numFmtId="43" fontId="0" fillId="0" borderId="0" xfId="0" applyNumberFormat="1"/>
    <xf numFmtId="43" fontId="0" fillId="0" borderId="0" xfId="0" applyNumberFormat="1"/>
    <xf numFmtId="43" fontId="11" fillId="0" borderId="0" xfId="0" applyNumberFormat="1" applyFont="1"/>
    <xf numFmtId="8" fontId="0" fillId="0" borderId="0" xfId="0" applyNumberFormat="1"/>
    <xf numFmtId="0" fontId="0" fillId="0" borderId="0" xfId="0"/>
    <xf numFmtId="9" fontId="2" fillId="0" borderId="0" xfId="0" applyNumberFormat="1" applyFont="1"/>
    <xf numFmtId="42" fontId="0" fillId="0" borderId="0" xfId="0" applyNumberFormat="1"/>
    <xf numFmtId="0" fontId="3" fillId="0" borderId="4" xfId="0" applyNumberFormat="1" applyFont="1" applyBorder="1" applyAlignment="1">
      <alignment horizontal="center"/>
    </xf>
    <xf numFmtId="0" fontId="3" fillId="0" borderId="6" xfId="0" applyNumberFormat="1" applyFont="1" applyBorder="1" applyAlignment="1">
      <alignment horizontal="center"/>
    </xf>
    <xf numFmtId="42" fontId="0" fillId="0" borderId="0" xfId="0" applyNumberFormat="1" applyFont="1"/>
    <xf numFmtId="42" fontId="8" fillId="0" borderId="0" xfId="0" applyNumberFormat="1" applyFont="1"/>
    <xf numFmtId="0" fontId="3" fillId="0" borderId="19" xfId="0" applyNumberFormat="1" applyFont="1" applyBorder="1" applyAlignment="1">
      <alignment horizontal="center"/>
    </xf>
    <xf numFmtId="42" fontId="2" fillId="0" borderId="20" xfId="0" applyNumberFormat="1" applyFont="1" applyBorder="1"/>
    <xf numFmtId="42" fontId="3" fillId="4" borderId="21" xfId="0" applyNumberFormat="1" applyFont="1" applyFill="1" applyBorder="1" applyAlignment="1">
      <alignment horizontal="center"/>
    </xf>
    <xf numFmtId="42" fontId="3" fillId="4" borderId="22" xfId="0" applyNumberFormat="1" applyFont="1" applyFill="1" applyBorder="1" applyAlignment="1">
      <alignment horizontal="center" wrapText="1"/>
    </xf>
    <xf numFmtId="0" fontId="3" fillId="0" borderId="2" xfId="0" applyNumberFormat="1" applyFont="1" applyBorder="1" applyAlignment="1">
      <alignment horizontal="center"/>
    </xf>
    <xf numFmtId="42" fontId="2" fillId="0" borderId="3" xfId="0" applyNumberFormat="1" applyFont="1" applyBorder="1"/>
    <xf numFmtId="0" fontId="0" fillId="0" borderId="0" xfId="0" applyNumberFormat="1" applyAlignment="1">
      <alignment vertical="top" wrapText="1"/>
    </xf>
    <xf numFmtId="0" fontId="3" fillId="0" borderId="0" xfId="0" applyFont="1" applyAlignment="1">
      <alignment horizontal="left" indent="1"/>
    </xf>
    <xf numFmtId="8" fontId="0" fillId="0" borderId="0" xfId="0" applyNumberFormat="1"/>
    <xf numFmtId="0" fontId="0" fillId="0" borderId="0" xfId="0"/>
    <xf numFmtId="9" fontId="0" fillId="0" borderId="0" xfId="0" applyNumberFormat="1"/>
    <xf numFmtId="42" fontId="0" fillId="0" borderId="0" xfId="0" applyNumberFormat="1"/>
    <xf numFmtId="0" fontId="3" fillId="0" borderId="4" xfId="0" applyNumberFormat="1" applyFont="1" applyBorder="1" applyAlignment="1">
      <alignment horizontal="center"/>
    </xf>
    <xf numFmtId="0" fontId="3" fillId="0" borderId="6" xfId="0" applyNumberFormat="1" applyFont="1" applyBorder="1" applyAlignment="1">
      <alignment horizontal="center"/>
    </xf>
    <xf numFmtId="42" fontId="3" fillId="4" borderId="18" xfId="0" applyNumberFormat="1" applyFont="1" applyFill="1" applyBorder="1" applyAlignment="1">
      <alignment horizontal="center" wrapText="1"/>
    </xf>
    <xf numFmtId="10" fontId="2" fillId="0" borderId="18" xfId="0" applyNumberFormat="1" applyFont="1" applyBorder="1"/>
    <xf numFmtId="42" fontId="3" fillId="0" borderId="0" xfId="0" applyNumberFormat="1" applyFont="1"/>
    <xf numFmtId="42" fontId="0" fillId="0" borderId="0" xfId="0" applyNumberFormat="1" applyFont="1"/>
    <xf numFmtId="42" fontId="0" fillId="0" borderId="24" xfId="0" applyNumberFormat="1" applyBorder="1"/>
    <xf numFmtId="42" fontId="0" fillId="0" borderId="25" xfId="0" applyNumberFormat="1" applyBorder="1"/>
    <xf numFmtId="42" fontId="0" fillId="0" borderId="27" xfId="0" applyNumberFormat="1" applyBorder="1"/>
    <xf numFmtId="42" fontId="0" fillId="0" borderId="29" xfId="0" applyNumberFormat="1" applyBorder="1"/>
    <xf numFmtId="9" fontId="0" fillId="0" borderId="26" xfId="0" applyNumberFormat="1" applyBorder="1" applyAlignment="1">
      <alignment horizontal="center"/>
    </xf>
    <xf numFmtId="9" fontId="0" fillId="0" borderId="28" xfId="0" applyNumberFormat="1" applyBorder="1" applyAlignment="1">
      <alignment horizontal="center"/>
    </xf>
    <xf numFmtId="42" fontId="8" fillId="0" borderId="0" xfId="0" applyNumberFormat="1" applyFont="1"/>
    <xf numFmtId="0" fontId="0" fillId="0" borderId="0" xfId="0"/>
    <xf numFmtId="42" fontId="0" fillId="0" borderId="0" xfId="0" applyNumberFormat="1"/>
    <xf numFmtId="44" fontId="6" fillId="0" borderId="0" xfId="0" applyNumberFormat="1" applyFont="1" applyAlignment="1">
      <alignment horizontal="center" vertical="center"/>
    </xf>
    <xf numFmtId="44" fontId="0" fillId="0" borderId="0" xfId="0" applyNumberFormat="1"/>
    <xf numFmtId="0" fontId="0" fillId="0" borderId="0" xfId="0" applyNumberFormat="1" applyAlignment="1">
      <alignment horizontal="center"/>
    </xf>
    <xf numFmtId="44" fontId="2" fillId="0" borderId="0" xfId="0" applyNumberFormat="1" applyFont="1"/>
    <xf numFmtId="10" fontId="2" fillId="0" borderId="0" xfId="0" applyNumberFormat="1" applyFont="1"/>
    <xf numFmtId="44" fontId="8" fillId="0" borderId="0" xfId="0" applyNumberFormat="1" applyFont="1"/>
    <xf numFmtId="0" fontId="9" fillId="0" borderId="0" xfId="0" applyFont="1"/>
    <xf numFmtId="0" fontId="10" fillId="0" borderId="0" xfId="0" applyFont="1"/>
    <xf numFmtId="0" fontId="0" fillId="0" borderId="0" xfId="0"/>
    <xf numFmtId="42" fontId="0" fillId="0" borderId="0" xfId="0" applyNumberFormat="1"/>
    <xf numFmtId="42" fontId="2" fillId="0" borderId="8" xfId="0" applyNumberFormat="1" applyFont="1" applyBorder="1"/>
    <xf numFmtId="44" fontId="0" fillId="0" borderId="0" xfId="0" applyNumberFormat="1"/>
    <xf numFmtId="0" fontId="0" fillId="0" borderId="0" xfId="0" applyNumberFormat="1"/>
    <xf numFmtId="0" fontId="0" fillId="0" borderId="0" xfId="0" applyAlignment="1">
      <alignment horizontal="center"/>
    </xf>
    <xf numFmtId="0" fontId="0" fillId="0" borderId="0" xfId="0"/>
    <xf numFmtId="42" fontId="0" fillId="0" borderId="0" xfId="0" applyNumberFormat="1"/>
    <xf numFmtId="42" fontId="0" fillId="0" borderId="0" xfId="0" applyNumberFormat="1" applyFont="1"/>
    <xf numFmtId="0" fontId="3" fillId="0" borderId="19" xfId="0" applyNumberFormat="1" applyFont="1" applyBorder="1" applyAlignment="1">
      <alignment horizontal="center"/>
    </xf>
    <xf numFmtId="8" fontId="0" fillId="0" borderId="0" xfId="0" applyNumberFormat="1"/>
    <xf numFmtId="0" fontId="0" fillId="0" borderId="0" xfId="0" applyNumberFormat="1"/>
    <xf numFmtId="0" fontId="9" fillId="0" borderId="0" xfId="0" applyFont="1"/>
    <xf numFmtId="0" fontId="10" fillId="0" borderId="0" xfId="0" applyFont="1"/>
    <xf numFmtId="0" fontId="14" fillId="0" borderId="0" xfId="0" applyFont="1"/>
    <xf numFmtId="0" fontId="0" fillId="0" borderId="0" xfId="0"/>
    <xf numFmtId="41" fontId="0" fillId="0" borderId="0" xfId="0" applyNumberFormat="1"/>
    <xf numFmtId="41" fontId="2" fillId="0" borderId="0" xfId="0" applyNumberFormat="1" applyFont="1"/>
    <xf numFmtId="10" fontId="0" fillId="0" borderId="1" xfId="2" applyNumberFormat="1" applyFont="1" applyBorder="1"/>
    <xf numFmtId="0" fontId="3" fillId="0" borderId="4" xfId="0" applyFont="1" applyBorder="1" applyAlignment="1">
      <alignment horizontal="center"/>
    </xf>
    <xf numFmtId="10" fontId="0" fillId="0" borderId="5" xfId="2" applyNumberFormat="1" applyFont="1" applyBorder="1"/>
    <xf numFmtId="0" fontId="3" fillId="0" borderId="6" xfId="0" applyFont="1" applyBorder="1" applyAlignment="1">
      <alignment horizontal="center"/>
    </xf>
    <xf numFmtId="10" fontId="0" fillId="0" borderId="8" xfId="2" applyNumberFormat="1" applyFont="1" applyBorder="1"/>
    <xf numFmtId="0" fontId="3" fillId="0" borderId="12" xfId="0" applyFont="1" applyBorder="1" applyAlignment="1">
      <alignment horizontal="center"/>
    </xf>
    <xf numFmtId="10" fontId="0" fillId="0" borderId="13" xfId="2" applyNumberFormat="1" applyFont="1" applyBorder="1"/>
    <xf numFmtId="10" fontId="0" fillId="0" borderId="14" xfId="2" applyNumberFormat="1" applyFont="1" applyBorder="1"/>
    <xf numFmtId="0" fontId="3" fillId="0" borderId="15" xfId="0" applyFont="1" applyBorder="1" applyAlignment="1">
      <alignment horizontal="center"/>
    </xf>
    <xf numFmtId="0" fontId="3" fillId="0" borderId="16" xfId="0" applyFont="1" applyBorder="1" applyAlignment="1">
      <alignment horizontal="center"/>
    </xf>
    <xf numFmtId="0" fontId="3" fillId="0" borderId="17" xfId="0" applyFont="1" applyBorder="1" applyAlignment="1">
      <alignment horizontal="center"/>
    </xf>
    <xf numFmtId="10" fontId="0" fillId="2" borderId="1" xfId="2" applyNumberFormat="1" applyFont="1" applyFill="1" applyBorder="1"/>
    <xf numFmtId="10" fontId="0" fillId="2" borderId="7" xfId="2" applyNumberFormat="1" applyFont="1" applyFill="1" applyBorder="1"/>
    <xf numFmtId="0" fontId="0" fillId="0" borderId="0" xfId="0" applyAlignment="1">
      <alignment horizontal="left" indent="2"/>
    </xf>
    <xf numFmtId="0" fontId="8" fillId="0" borderId="0" xfId="0" applyFont="1" applyAlignment="1">
      <alignment horizontal="left"/>
    </xf>
    <xf numFmtId="0" fontId="2" fillId="0" borderId="0" xfId="0" applyFont="1" applyAlignment="1">
      <alignment horizontal="center"/>
    </xf>
    <xf numFmtId="6" fontId="2" fillId="0" borderId="0" xfId="0" applyNumberFormat="1" applyFont="1"/>
    <xf numFmtId="41" fontId="3" fillId="0" borderId="11" xfId="0" applyNumberFormat="1" applyFont="1" applyBorder="1" applyAlignment="1">
      <alignment horizontal="center" wrapText="1"/>
    </xf>
    <xf numFmtId="41" fontId="3" fillId="0" borderId="0" xfId="0" applyNumberFormat="1" applyFont="1" applyAlignment="1">
      <alignment horizontal="center" wrapText="1"/>
    </xf>
    <xf numFmtId="43" fontId="0" fillId="0" borderId="0" xfId="0" quotePrefix="1" applyNumberFormat="1"/>
    <xf numFmtId="164" fontId="0" fillId="0" borderId="0" xfId="0" applyNumberFormat="1"/>
    <xf numFmtId="41" fontId="0" fillId="0" borderId="0" xfId="0" applyNumberFormat="1"/>
    <xf numFmtId="0" fontId="0" fillId="0" borderId="0" xfId="0" applyAlignment="1">
      <alignment horizontal="center"/>
    </xf>
    <xf numFmtId="0" fontId="3" fillId="0" borderId="30" xfId="0" applyFont="1" applyBorder="1" applyAlignment="1">
      <alignment horizontal="center" wrapText="1"/>
    </xf>
    <xf numFmtId="0" fontId="3" fillId="0" borderId="30" xfId="0" applyFont="1" applyBorder="1" applyAlignment="1">
      <alignment horizontal="center" wrapText="1"/>
    </xf>
    <xf numFmtId="41" fontId="2" fillId="2" borderId="0" xfId="0" applyNumberFormat="1" applyFont="1" applyFill="1"/>
    <xf numFmtId="41" fontId="2" fillId="0" borderId="0" xfId="0" applyNumberFormat="1" applyFont="1"/>
    <xf numFmtId="41" fontId="2" fillId="0" borderId="0" xfId="0" applyNumberFormat="1" applyFont="1"/>
    <xf numFmtId="42" fontId="2" fillId="0" borderId="5" xfId="0" applyNumberFormat="1" applyFont="1" applyBorder="1"/>
    <xf numFmtId="42" fontId="2" fillId="0" borderId="20" xfId="0" applyNumberFormat="1" applyFont="1" applyBorder="1"/>
    <xf numFmtId="44" fontId="2" fillId="0" borderId="0" xfId="0" applyNumberFormat="1" applyFont="1"/>
    <xf numFmtId="43" fontId="0" fillId="0" borderId="0" xfId="0" applyNumberFormat="1"/>
    <xf numFmtId="41" fontId="0" fillId="0" borderId="0" xfId="0" applyNumberFormat="1"/>
    <xf numFmtId="10" fontId="0" fillId="0" borderId="0" xfId="0" applyNumberFormat="1"/>
    <xf numFmtId="0" fontId="0" fillId="0" borderId="0" xfId="0"/>
    <xf numFmtId="0" fontId="12" fillId="0" borderId="0" xfId="0" applyFont="1" applyAlignment="1">
      <alignment horizontal="left" vertical="center"/>
    </xf>
    <xf numFmtId="0" fontId="3" fillId="4" borderId="18" xfId="0" applyFont="1" applyFill="1" applyBorder="1" applyAlignment="1">
      <alignment horizontal="center"/>
    </xf>
    <xf numFmtId="0" fontId="0" fillId="0" borderId="0" xfId="0" applyAlignment="1">
      <alignment horizontal="center"/>
    </xf>
    <xf numFmtId="0" fontId="0" fillId="0" borderId="0" xfId="0" quotePrefix="1" applyAlignment="1">
      <alignment horizontal="center"/>
    </xf>
    <xf numFmtId="43" fontId="6" fillId="0" borderId="0" xfId="0" applyNumberFormat="1" applyFont="1" applyAlignment="1">
      <alignment horizontal="center"/>
    </xf>
    <xf numFmtId="0" fontId="0" fillId="0" borderId="0" xfId="0" applyAlignment="1">
      <alignment vertical="center"/>
    </xf>
    <xf numFmtId="41" fontId="0" fillId="0" borderId="13" xfId="2" applyNumberFormat="1" applyFont="1" applyBorder="1"/>
    <xf numFmtId="41" fontId="0" fillId="0" borderId="1" xfId="2" applyNumberFormat="1" applyFont="1" applyBorder="1"/>
    <xf numFmtId="41" fontId="0" fillId="2" borderId="1" xfId="2" applyNumberFormat="1" applyFont="1" applyFill="1" applyBorder="1"/>
    <xf numFmtId="41" fontId="0" fillId="2" borderId="7" xfId="2" applyNumberFormat="1" applyFont="1" applyFill="1" applyBorder="1"/>
    <xf numFmtId="0" fontId="0" fillId="0" borderId="0" xfId="2" applyNumberFormat="1" applyFont="1" applyFill="1" applyBorder="1"/>
    <xf numFmtId="0" fontId="8" fillId="0" borderId="0" xfId="0" applyFont="1"/>
    <xf numFmtId="42" fontId="0" fillId="0" borderId="0" xfId="0" applyNumberFormat="1" applyAlignment="1">
      <alignment horizontal="center"/>
    </xf>
    <xf numFmtId="42" fontId="0" fillId="5" borderId="18" xfId="0" applyNumberFormat="1" applyFill="1" applyBorder="1"/>
    <xf numFmtId="0" fontId="3" fillId="0" borderId="0" xfId="0" applyFont="1"/>
    <xf numFmtId="0" fontId="16" fillId="4" borderId="18" xfId="0" applyFont="1" applyFill="1" applyBorder="1" applyAlignment="1">
      <alignment horizontal="center"/>
    </xf>
    <xf numFmtId="0" fontId="12" fillId="0" borderId="0" xfId="0" quotePrefix="1" applyFont="1" applyAlignment="1">
      <alignment horizontal="center"/>
    </xf>
    <xf numFmtId="0" fontId="12" fillId="0" borderId="0" xfId="0" applyFont="1" applyAlignment="1">
      <alignment horizontal="center"/>
    </xf>
    <xf numFmtId="0" fontId="12" fillId="0" borderId="0" xfId="0" applyFont="1" applyAlignment="1">
      <alignment vertical="top"/>
    </xf>
    <xf numFmtId="0" fontId="12" fillId="0" borderId="0" xfId="0" applyFont="1" applyAlignment="1">
      <alignment horizontal="left" vertical="top"/>
    </xf>
    <xf numFmtId="0" fontId="16" fillId="0" borderId="2" xfId="0"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0" fontId="16" fillId="0" borderId="5" xfId="0" applyFont="1" applyBorder="1" applyAlignment="1">
      <alignment horizontal="center"/>
    </xf>
    <xf numFmtId="0" fontId="16" fillId="0" borderId="6" xfId="0" applyFont="1" applyBorder="1" applyAlignment="1">
      <alignment horizontal="center"/>
    </xf>
    <xf numFmtId="0" fontId="16" fillId="0" borderId="8" xfId="0" applyFont="1" applyBorder="1" applyAlignment="1">
      <alignment horizontal="center"/>
    </xf>
    <xf numFmtId="0" fontId="0" fillId="2" borderId="31" xfId="0" applyFill="1" applyBorder="1"/>
    <xf numFmtId="0" fontId="0" fillId="2" borderId="1" xfId="0" applyFill="1" applyBorder="1"/>
    <xf numFmtId="0" fontId="0" fillId="2" borderId="7" xfId="0" applyFill="1" applyBorder="1"/>
    <xf numFmtId="41" fontId="4" fillId="3" borderId="0" xfId="0" applyNumberFormat="1" applyFont="1" applyFill="1" applyAlignment="1">
      <alignment horizontal="center" vertical="center"/>
    </xf>
    <xf numFmtId="0" fontId="5" fillId="0" borderId="11" xfId="0" applyFont="1" applyBorder="1" applyAlignment="1">
      <alignment horizontal="center"/>
    </xf>
    <xf numFmtId="43" fontId="3" fillId="0" borderId="0" xfId="0" applyNumberFormat="1" applyFont="1" applyAlignment="1">
      <alignment horizontal="center"/>
    </xf>
    <xf numFmtId="43" fontId="3" fillId="0" borderId="30" xfId="0" applyNumberFormat="1" applyFont="1" applyBorder="1" applyAlignment="1">
      <alignment horizontal="center"/>
    </xf>
    <xf numFmtId="44" fontId="0" fillId="4" borderId="9" xfId="1" applyFont="1" applyFill="1" applyBorder="1" applyAlignment="1">
      <alignment horizontal="center"/>
    </xf>
    <xf numFmtId="44" fontId="0" fillId="4" borderId="23" xfId="1" applyFont="1" applyFill="1" applyBorder="1" applyAlignment="1">
      <alignment horizontal="center"/>
    </xf>
    <xf numFmtId="44" fontId="0" fillId="4" borderId="10" xfId="1" applyFont="1" applyFill="1" applyBorder="1" applyAlignment="1">
      <alignment horizontal="center"/>
    </xf>
    <xf numFmtId="0" fontId="0" fillId="0" borderId="0" xfId="0" applyNumberFormat="1" applyAlignment="1">
      <alignment vertical="top" wrapText="1"/>
    </xf>
    <xf numFmtId="0" fontId="0" fillId="4" borderId="9" xfId="0" applyFill="1" applyBorder="1" applyAlignment="1">
      <alignment horizontal="center"/>
    </xf>
    <xf numFmtId="0" fontId="0" fillId="4" borderId="10" xfId="0" applyFill="1" applyBorder="1" applyAlignment="1">
      <alignment horizontal="center"/>
    </xf>
    <xf numFmtId="44" fontId="0" fillId="4" borderId="9" xfId="1" applyFont="1" applyFill="1" applyBorder="1" applyAlignment="1">
      <alignment vertical="center"/>
    </xf>
    <xf numFmtId="44" fontId="0" fillId="4" borderId="10" xfId="1" applyFont="1" applyFill="1" applyBorder="1" applyAlignment="1">
      <alignment vertical="center"/>
    </xf>
    <xf numFmtId="8" fontId="0" fillId="4" borderId="9" xfId="1" applyNumberFormat="1" applyFont="1" applyFill="1" applyBorder="1"/>
    <xf numFmtId="44" fontId="0" fillId="4" borderId="10" xfId="1" applyFont="1" applyFill="1" applyBorder="1"/>
    <xf numFmtId="42" fontId="3" fillId="0" borderId="11" xfId="0" applyNumberFormat="1" applyFont="1" applyBorder="1" applyAlignment="1">
      <alignment horizontal="center"/>
    </xf>
    <xf numFmtId="10" fontId="0" fillId="4" borderId="9" xfId="2" applyNumberFormat="1" applyFont="1" applyFill="1" applyBorder="1" applyAlignment="1">
      <alignment vertical="center"/>
    </xf>
    <xf numFmtId="10" fontId="0" fillId="4" borderId="10" xfId="2" applyNumberFormat="1" applyFont="1" applyFill="1" applyBorder="1" applyAlignment="1">
      <alignment vertical="center"/>
    </xf>
    <xf numFmtId="44" fontId="0" fillId="4" borderId="9" xfId="0" applyNumberFormat="1" applyFill="1" applyBorder="1"/>
    <xf numFmtId="44" fontId="0" fillId="4" borderId="23" xfId="0" applyNumberFormat="1" applyFill="1" applyBorder="1"/>
    <xf numFmtId="44" fontId="0" fillId="4" borderId="10" xfId="0" applyNumberFormat="1" applyFill="1" applyBorder="1"/>
    <xf numFmtId="44" fontId="0" fillId="0" borderId="9" xfId="0" applyNumberFormat="1" applyBorder="1"/>
    <xf numFmtId="44" fontId="0" fillId="0" borderId="23" xfId="0" applyNumberFormat="1" applyBorder="1"/>
    <xf numFmtId="44" fontId="0" fillId="0" borderId="10" xfId="0" applyNumberFormat="1" applyBorder="1"/>
    <xf numFmtId="0" fontId="12" fillId="0" borderId="0" xfId="0" applyFont="1" applyAlignment="1">
      <alignment horizontal="left" vertical="top"/>
    </xf>
    <xf numFmtId="0" fontId="15" fillId="0" borderId="0" xfId="0" applyFont="1" applyAlignment="1">
      <alignment horizontal="center"/>
    </xf>
    <xf numFmtId="0" fontId="9" fillId="0" borderId="0" xfId="0" quotePrefix="1" applyFont="1" applyAlignment="1">
      <alignment horizontal="center"/>
    </xf>
    <xf numFmtId="0" fontId="12" fillId="0" borderId="0" xfId="0" applyFont="1" applyAlignment="1">
      <alignment horizontal="left" vertical="top" wrapText="1"/>
    </xf>
    <xf numFmtId="0" fontId="12" fillId="0" borderId="0" xfId="0" applyFont="1" applyAlignment="1">
      <alignment horizontal="center" vertical="top" wrapText="1"/>
    </xf>
    <xf numFmtId="0" fontId="12" fillId="0" borderId="0" xfId="0" applyFont="1" applyAlignment="1">
      <alignment horizontal="left" vertical="center" wrapText="1"/>
    </xf>
    <xf numFmtId="0" fontId="17" fillId="2" borderId="0" xfId="0" applyFont="1" applyFill="1" applyAlignment="1">
      <alignment horizontal="center" vertical="center"/>
    </xf>
    <xf numFmtId="0" fontId="0" fillId="0" borderId="0" xfId="0" applyAlignment="1">
      <alignment horizontal="left" vertical="top" wrapText="1"/>
    </xf>
  </cellXfs>
  <cellStyles count="3">
    <cellStyle name="Currency" xfId="1" builtinId="4"/>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NPV</a:t>
            </a:r>
            <a:r>
              <a:rPr lang="en-US" baseline="0"/>
              <a:t> Profile</a:t>
            </a:r>
            <a:endParaRPr lang="en-US"/>
          </a:p>
        </c:rich>
      </c:tx>
      <c:overlay val="0"/>
    </c:title>
    <c:autoTitleDeleted val="0"/>
    <c:plotArea>
      <c:layout/>
      <c:scatterChart>
        <c:scatterStyle val="smoothMarker"/>
        <c:varyColors val="0"/>
        <c:ser>
          <c:idx val="0"/>
          <c:order val="0"/>
          <c:marker>
            <c:symbol val="none"/>
          </c:marker>
          <c:xVal>
            <c:numRef>
              <c:f>'P4 - 15 Pts'!$C$36:$C$50</c:f>
              <c:numCache>
                <c:formatCode>0%</c:formatCode>
                <c:ptCount val="15"/>
                <c:pt idx="0">
                  <c:v>0</c:v>
                </c:pt>
                <c:pt idx="1">
                  <c:v>0.02</c:v>
                </c:pt>
                <c:pt idx="2">
                  <c:v>0.04</c:v>
                </c:pt>
                <c:pt idx="3">
                  <c:v>0.06</c:v>
                </c:pt>
                <c:pt idx="4">
                  <c:v>0.08</c:v>
                </c:pt>
                <c:pt idx="5">
                  <c:v>0.1</c:v>
                </c:pt>
                <c:pt idx="6">
                  <c:v>0.12</c:v>
                </c:pt>
                <c:pt idx="7">
                  <c:v>0.14000000000000001</c:v>
                </c:pt>
                <c:pt idx="8">
                  <c:v>0.18</c:v>
                </c:pt>
                <c:pt idx="9">
                  <c:v>0.2</c:v>
                </c:pt>
                <c:pt idx="10">
                  <c:v>0.22</c:v>
                </c:pt>
                <c:pt idx="11">
                  <c:v>0.24</c:v>
                </c:pt>
                <c:pt idx="12">
                  <c:v>0.26</c:v>
                </c:pt>
                <c:pt idx="13">
                  <c:v>0.28000000000000003</c:v>
                </c:pt>
                <c:pt idx="14">
                  <c:v>0.3</c:v>
                </c:pt>
              </c:numCache>
            </c:numRef>
          </c:xVal>
          <c:yVal>
            <c:numRef>
              <c:f>'P4 - 15 Pts'!$D$36:$D$50</c:f>
              <c:numCache>
                <c:formatCode>_("$"* #,##0_);_("$"* \(#,##0\);_("$"* "-"_);_(@_)</c:formatCode>
                <c:ptCount val="15"/>
                <c:pt idx="0">
                  <c:v>65000</c:v>
                </c:pt>
                <c:pt idx="1">
                  <c:v>55073.163103878513</c:v>
                </c:pt>
                <c:pt idx="2">
                  <c:v>46428.133326015581</c:v>
                </c:pt>
                <c:pt idx="3">
                  <c:v>38871.249044971904</c:v>
                </c:pt>
                <c:pt idx="4">
                  <c:v>32241.736578789409</c:v>
                </c:pt>
                <c:pt idx="5">
                  <c:v>26405.569662401787</c:v>
                </c:pt>
                <c:pt idx="6">
                  <c:v>21250.571375948086</c:v>
                </c:pt>
                <c:pt idx="7">
                  <c:v>16682.488907198742</c:v>
                </c:pt>
                <c:pt idx="8">
                  <c:v>9001.3272709259545</c:v>
                </c:pt>
                <c:pt idx="9">
                  <c:v>5763.8263745999138</c:v>
                </c:pt>
                <c:pt idx="10">
                  <c:v>2860.6332403680644</c:v>
                </c:pt>
                <c:pt idx="11">
                  <c:v>250.11167203730292</c:v>
                </c:pt>
                <c:pt idx="12">
                  <c:v>-2103.4492920234115</c:v>
                </c:pt>
                <c:pt idx="13">
                  <c:v>-4230.7722804116565</c:v>
                </c:pt>
                <c:pt idx="14">
                  <c:v>-6158.3667326414288</c:v>
                </c:pt>
              </c:numCache>
            </c:numRef>
          </c:yVal>
          <c:smooth val="1"/>
        </c:ser>
        <c:dLbls>
          <c:showLegendKey val="0"/>
          <c:showVal val="0"/>
          <c:showCatName val="0"/>
          <c:showSerName val="0"/>
          <c:showPercent val="0"/>
          <c:showBubbleSize val="0"/>
        </c:dLbls>
        <c:axId val="4812280"/>
        <c:axId val="135046016"/>
      </c:scatterChart>
      <c:valAx>
        <c:axId val="4812280"/>
        <c:scaling>
          <c:orientation val="minMax"/>
        </c:scaling>
        <c:delete val="0"/>
        <c:axPos val="b"/>
        <c:title>
          <c:tx>
            <c:rich>
              <a:bodyPr/>
              <a:lstStyle/>
              <a:p>
                <a:pPr>
                  <a:defRPr/>
                </a:pPr>
                <a:r>
                  <a:rPr lang="en-US"/>
                  <a:t>Discount Rate</a:t>
                </a:r>
              </a:p>
            </c:rich>
          </c:tx>
          <c:overlay val="0"/>
        </c:title>
        <c:numFmt formatCode="0%" sourceLinked="1"/>
        <c:majorTickMark val="none"/>
        <c:minorTickMark val="none"/>
        <c:tickLblPos val="nextTo"/>
        <c:crossAx val="135046016"/>
        <c:crosses val="autoZero"/>
        <c:crossBetween val="midCat"/>
      </c:valAx>
      <c:valAx>
        <c:axId val="135046016"/>
        <c:scaling>
          <c:orientation val="minMax"/>
        </c:scaling>
        <c:delete val="0"/>
        <c:axPos val="l"/>
        <c:majorGridlines/>
        <c:title>
          <c:tx>
            <c:rich>
              <a:bodyPr/>
              <a:lstStyle/>
              <a:p>
                <a:pPr>
                  <a:defRPr/>
                </a:pPr>
                <a:r>
                  <a:rPr lang="en-US"/>
                  <a:t>NPV</a:t>
                </a:r>
              </a:p>
            </c:rich>
          </c:tx>
          <c:overlay val="0"/>
        </c:title>
        <c:numFmt formatCode="_(&quot;$&quot;* #,##0_);_(&quot;$&quot;* \(#,##0\);_(&quot;$&quot;* &quot;-&quot;_);_(@_)" sourceLinked="1"/>
        <c:majorTickMark val="none"/>
        <c:minorTickMark val="none"/>
        <c:tickLblPos val="nextTo"/>
        <c:crossAx val="4812280"/>
        <c:crosses val="autoZero"/>
        <c:crossBetween val="midCat"/>
      </c:valAx>
    </c:plotArea>
    <c:plotVisOnly val="1"/>
    <c:dispBlanksAs val="gap"/>
    <c:showDLblsOverMax val="0"/>
  </c:chart>
  <c:printSettings>
    <c:headerFooter/>
    <c:pageMargins b="0.75000000000000033" l="0.70000000000000029" r="0.70000000000000029" t="0.75000000000000033" header="0.30000000000000016" footer="0.30000000000000016"/>
    <c:pageSetup/>
  </c:printSettings>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215900</xdr:colOff>
      <xdr:row>0</xdr:row>
      <xdr:rowOff>101600</xdr:rowOff>
    </xdr:from>
    <xdr:to>
      <xdr:col>11</xdr:col>
      <xdr:colOff>525648</xdr:colOff>
      <xdr:row>23</xdr:row>
      <xdr:rowOff>142875</xdr:rowOff>
    </xdr:to>
    <xdr:sp macro="" textlink="">
      <xdr:nvSpPr>
        <xdr:cNvPr id="2" name="TextBox 1"/>
        <xdr:cNvSpPr txBox="1"/>
      </xdr:nvSpPr>
      <xdr:spPr>
        <a:xfrm>
          <a:off x="215900" y="101600"/>
          <a:ext cx="8320273" cy="47180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a:solidFill>
                <a:schemeClr val="dk1"/>
              </a:solidFill>
              <a:effectLst/>
              <a:latin typeface="+mn-lt"/>
              <a:ea typeface="+mn-ea"/>
              <a:cs typeface="+mn-cs"/>
            </a:rPr>
            <a:t>The Supreme Shoe Company</a:t>
          </a:r>
          <a:r>
            <a:rPr lang="en-US" sz="1100" baseline="0">
              <a:solidFill>
                <a:schemeClr val="dk1"/>
              </a:solidFill>
              <a:effectLst/>
              <a:latin typeface="+mn-lt"/>
              <a:ea typeface="+mn-ea"/>
              <a:cs typeface="+mn-cs"/>
            </a:rPr>
            <a:t> is considering the purchase of a new, fully-automated machine to replace a manually operated one. The machine being replaced, now 3 years old, originally had an expected life of 7 years, is being depreciated as a  5-year MACRS asset from its purchase price of $134,000. It can be sold now for $80,000. </a:t>
          </a:r>
          <a:r>
            <a:rPr lang="en-US" sz="1100" b="0" baseline="0">
              <a:solidFill>
                <a:schemeClr val="dk1"/>
              </a:solidFill>
              <a:effectLst/>
              <a:latin typeface="+mn-lt"/>
              <a:ea typeface="+mn-ea"/>
              <a:cs typeface="+mn-cs"/>
            </a:rPr>
            <a:t>If the old machine is used for 4 more years instead of being replaced now, it is expected to have  a $5,000 before-tax residual value at that time. </a:t>
          </a:r>
          <a:r>
            <a:rPr lang="en-US" sz="1100" baseline="0">
              <a:solidFill>
                <a:schemeClr val="dk1"/>
              </a:solidFill>
              <a:effectLst/>
              <a:latin typeface="+mn-lt"/>
              <a:ea typeface="+mn-ea"/>
              <a:cs typeface="+mn-cs"/>
            </a:rPr>
            <a:t>The annual costs of maintenance and defects on the old machine are $18,000 and $27,000 respectively. </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The replacement machine being considered has a purchase price of </a:t>
          </a:r>
          <a:r>
            <a:rPr lang="en-US" sz="1100" b="0" baseline="0">
              <a:solidFill>
                <a:schemeClr val="dk1"/>
              </a:solidFill>
              <a:effectLst/>
              <a:latin typeface="+mn-lt"/>
              <a:ea typeface="+mn-ea"/>
              <a:cs typeface="+mn-cs"/>
            </a:rPr>
            <a:t>$175,000 </a:t>
          </a:r>
          <a:r>
            <a:rPr lang="en-US" sz="1100" baseline="0">
              <a:solidFill>
                <a:schemeClr val="dk1"/>
              </a:solidFill>
              <a:effectLst/>
              <a:latin typeface="+mn-lt"/>
              <a:ea typeface="+mn-ea"/>
              <a:cs typeface="+mn-cs"/>
            </a:rPr>
            <a:t>and an expected salvage value of $85,000 at the end of its 4-year life. There will also be shipping and installation expenses of $6,500.  The company expects that annual maintenance costs on the new machine will be $22,000 while defects will cost $33,000. The new machine will also result in additional productive capacity so sales will increase by $25,000 per year due to increased output. </a:t>
          </a:r>
          <a:r>
            <a:rPr lang="en-US" sz="1100" b="0" baseline="0">
              <a:solidFill>
                <a:schemeClr val="dk1"/>
              </a:solidFill>
              <a:effectLst/>
              <a:latin typeface="+mn-lt"/>
              <a:ea typeface="+mn-ea"/>
              <a:cs typeface="+mn-cs"/>
            </a:rPr>
            <a:t>The new machine will be depreciated as a 5-year MACRS-class asset. </a:t>
          </a:r>
        </a:p>
        <a:p>
          <a:endParaRPr lang="en-US" sz="1100" b="0" baseline="0">
            <a:solidFill>
              <a:schemeClr val="dk1"/>
            </a:solidFill>
            <a:effectLst/>
            <a:latin typeface="+mn-lt"/>
            <a:ea typeface="+mn-ea"/>
            <a:cs typeface="+mn-cs"/>
          </a:endParaRPr>
        </a:p>
        <a:p>
          <a:r>
            <a:rPr lang="en-US" sz="1100" b="0" baseline="0">
              <a:solidFill>
                <a:schemeClr val="dk1"/>
              </a:solidFill>
              <a:effectLst/>
              <a:latin typeface="+mn-lt"/>
              <a:ea typeface="+mn-ea"/>
              <a:cs typeface="+mn-cs"/>
            </a:rPr>
            <a:t>The current machine requires a constant investment in net working capital of $25,000. The new machine will require a constant investment of $13,500. It is assumed that all of this investment could be recovered at the end of either project's life.</a:t>
          </a:r>
        </a:p>
        <a:p>
          <a:endParaRPr lang="en-US">
            <a:effectLst/>
          </a:endParaRPr>
        </a:p>
        <a:p>
          <a:r>
            <a:rPr lang="en-US" sz="1100" baseline="0">
              <a:solidFill>
                <a:schemeClr val="dk1"/>
              </a:solidFill>
              <a:effectLst/>
              <a:latin typeface="+mn-lt"/>
              <a:ea typeface="+mn-ea"/>
              <a:cs typeface="+mn-cs"/>
            </a:rPr>
            <a:t>Before considering this project, the company undertook an engineering analysis of current facilities to determine if other changes would be necessitated by the purchase of the machine. The study cost the company $15,000 and determined that existing facilities could support this new machine with no other changes. In order to purchase the new machine, the company would have to take on new debt of $150,000 at 10% interest, resulting in increased interest expense of $15,000 per year. The required rate of return for this project is 9% and the company's marginal tax rate is 34%. </a:t>
          </a:r>
        </a:p>
        <a:p>
          <a:endParaRPr lang="en-US">
            <a:effectLst/>
          </a:endParaRPr>
        </a:p>
        <a:p>
          <a:r>
            <a:rPr lang="en-US" sz="1100" baseline="0">
              <a:solidFill>
                <a:schemeClr val="dk1"/>
              </a:solidFill>
              <a:effectLst/>
              <a:latin typeface="+mn-lt"/>
              <a:ea typeface="+mn-ea"/>
              <a:cs typeface="+mn-cs"/>
            </a:rPr>
            <a:t>Use the space below to compute the initial outlay, the annual cash flows, and the terminal cash flows for this project. </a:t>
          </a:r>
          <a:r>
            <a:rPr lang="en-US" sz="1100" b="1" baseline="0">
              <a:solidFill>
                <a:schemeClr val="dk1"/>
              </a:solidFill>
              <a:effectLst/>
              <a:latin typeface="+mn-lt"/>
              <a:ea typeface="+mn-ea"/>
              <a:cs typeface="+mn-cs"/>
            </a:rPr>
            <a:t>The only inputs that need to be linked to your computations are the ones shown.  All other numbers can be entered straight into your formulas but all calculations need to done in the formulas. </a:t>
          </a:r>
          <a:r>
            <a:rPr lang="en-US" sz="1100" baseline="0">
              <a:solidFill>
                <a:schemeClr val="dk1"/>
              </a:solidFill>
              <a:effectLst/>
              <a:latin typeface="+mn-lt"/>
              <a:ea typeface="+mn-ea"/>
              <a:cs typeface="+mn-cs"/>
            </a:rPr>
            <a:t>The MACRS depreciation percentages are in the table to the right. </a:t>
          </a:r>
          <a:r>
            <a:rPr lang="en-US" sz="1100" b="1" baseline="0">
              <a:solidFill>
                <a:schemeClr val="dk1"/>
              </a:solidFill>
              <a:effectLst/>
              <a:latin typeface="+mn-lt"/>
              <a:ea typeface="+mn-ea"/>
              <a:cs typeface="+mn-cs"/>
            </a:rPr>
            <a:t>You do not need to do any lookup functions, and the model only needs to work for this time period and for this depreciation type. </a:t>
          </a:r>
          <a:r>
            <a:rPr lang="en-US" sz="1100" baseline="0">
              <a:solidFill>
                <a:schemeClr val="dk1"/>
              </a:solidFill>
              <a:effectLst/>
              <a:latin typeface="+mn-lt"/>
              <a:ea typeface="+mn-ea"/>
              <a:cs typeface="+mn-cs"/>
            </a:rPr>
            <a:t>Show all computations. Label all entries appropriately.  </a:t>
          </a:r>
          <a:r>
            <a:rPr lang="en-US" sz="1100" b="1" baseline="0">
              <a:solidFill>
                <a:schemeClr val="dk1"/>
              </a:solidFill>
              <a:effectLst/>
              <a:latin typeface="+mn-lt"/>
              <a:ea typeface="+mn-ea"/>
              <a:cs typeface="+mn-cs"/>
            </a:rPr>
            <a:t>THE NUMBER RESULTS ARE WHAT IS IMPORTANT, NOT THE FORMATTING. YOU CAN SET THIS UP ANY WAY THAT YOU WANT AS LONG AS THE 5 TOTAL CASH FLOWS GET COMPUTED CORRECTLY AND THEY ADJUST CORRECTLY TO THE INPUTS SHOWN.</a:t>
          </a:r>
          <a:endParaRPr lang="en-US">
            <a:effectLst/>
          </a:endParaRPr>
        </a:p>
        <a:p>
          <a:endParaRPr lang="en-US" sz="1100" baseline="0"/>
        </a:p>
        <a:p>
          <a:endParaRPr lang="en-US" sz="1100" baseline="0"/>
        </a:p>
        <a:p>
          <a:endParaRPr lang="en-US" sz="1100"/>
        </a:p>
      </xdr:txBody>
    </xdr:sp>
    <xdr:clientData/>
  </xdr:twoCellAnchor>
  <xdr:twoCellAnchor>
    <xdr:from>
      <xdr:col>12</xdr:col>
      <xdr:colOff>583294</xdr:colOff>
      <xdr:row>23</xdr:row>
      <xdr:rowOff>132443</xdr:rowOff>
    </xdr:from>
    <xdr:to>
      <xdr:col>16</xdr:col>
      <xdr:colOff>305708</xdr:colOff>
      <xdr:row>28</xdr:row>
      <xdr:rowOff>146050</xdr:rowOff>
    </xdr:to>
    <xdr:sp macro="" textlink="">
      <xdr:nvSpPr>
        <xdr:cNvPr id="3" name="Rectangle 2"/>
        <xdr:cNvSpPr/>
      </xdr:nvSpPr>
      <xdr:spPr>
        <a:xfrm>
          <a:off x="9577615" y="4799693"/>
          <a:ext cx="2362200" cy="1156607"/>
        </a:xfrm>
        <a:prstGeom prst="rect">
          <a:avLst/>
        </a:prstGeom>
      </xdr:spPr>
      <xdr:style>
        <a:lnRef idx="1">
          <a:schemeClr val="accent6"/>
        </a:lnRef>
        <a:fillRef idx="2">
          <a:schemeClr val="accent6"/>
        </a:fillRef>
        <a:effectRef idx="1">
          <a:schemeClr val="accent6"/>
        </a:effectRef>
        <a:fontRef idx="minor">
          <a:schemeClr val="dk1"/>
        </a:fontRef>
      </xdr:style>
      <xdr:txBody>
        <a:bodyPr rtlCol="0" anchor="ctr"/>
        <a:lstStyle/>
        <a:p>
          <a:pPr algn="ctr"/>
          <a:r>
            <a:rPr lang="en-US" sz="1100"/>
            <a:t>Your formulas</a:t>
          </a:r>
          <a:r>
            <a:rPr lang="en-US" sz="1100" baseline="0"/>
            <a:t> need to work for any changes in the listed inputs, but all other values, including depreciation percentages, can be hard-coded. The depreciation types will not change. </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283482</xdr:colOff>
      <xdr:row>2</xdr:row>
      <xdr:rowOff>21771</xdr:rowOff>
    </xdr:from>
    <xdr:to>
      <xdr:col>7</xdr:col>
      <xdr:colOff>295275</xdr:colOff>
      <xdr:row>19</xdr:row>
      <xdr:rowOff>0</xdr:rowOff>
    </xdr:to>
    <xdr:sp macro="" textlink="">
      <xdr:nvSpPr>
        <xdr:cNvPr id="2" name="TextBox 1"/>
        <xdr:cNvSpPr txBox="1"/>
      </xdr:nvSpPr>
      <xdr:spPr>
        <a:xfrm>
          <a:off x="283482" y="498021"/>
          <a:ext cx="5926818" cy="298812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The MACRS depreciation rates are given</a:t>
          </a:r>
          <a:r>
            <a:rPr lang="en-US" sz="1100" baseline="0">
              <a:solidFill>
                <a:schemeClr val="dk1"/>
              </a:solidFill>
              <a:effectLst/>
              <a:latin typeface="+mn-lt"/>
              <a:ea typeface="+mn-ea"/>
              <a:cs typeface="+mn-cs"/>
            </a:rPr>
            <a:t> in the table to the right.</a:t>
          </a:r>
        </a:p>
        <a:p>
          <a:endParaRPr lang="en-US">
            <a:effectLst/>
          </a:endParaRPr>
        </a:p>
        <a:p>
          <a:r>
            <a:rPr lang="en-US" sz="1100" baseline="0">
              <a:solidFill>
                <a:schemeClr val="dk1"/>
              </a:solidFill>
              <a:effectLst/>
              <a:latin typeface="+mn-lt"/>
              <a:ea typeface="+mn-ea"/>
              <a:cs typeface="+mn-cs"/>
            </a:rPr>
            <a:t>The inputs below give information for two assets, one being used now and one that could be purchased to replace it. The numbers in red are inputs for the original purchase prices of the assets, the number of years the current asset has been owned so far (can be 1 to 5), and the expected before-tax salvage values for the assets in 3 years, which is the expected end of the project. If the current asset is not replaced, it will be used for 3 more years. If it is replaced, the new asset will be used for 3 years. Both assets are 5-year MACRS assets and the marginal tax rate is 34%.</a:t>
          </a:r>
        </a:p>
        <a:p>
          <a:endParaRPr lang="en-US">
            <a:effectLst/>
          </a:endParaRPr>
        </a:p>
        <a:p>
          <a:r>
            <a:rPr lang="en-US" sz="1100" baseline="0">
              <a:solidFill>
                <a:schemeClr val="dk1"/>
              </a:solidFill>
              <a:effectLst/>
              <a:latin typeface="+mn-lt"/>
              <a:ea typeface="+mn-ea"/>
              <a:cs typeface="+mn-cs"/>
            </a:rPr>
            <a:t>Create whatever formulas and computations are necessary to compute the change in after-tax salvage value that would be used in a capital budget for the 3rd (last) year of this project, using the inputs that are provided. Your computation should be correct for any reasonable values of those inputs, but any other numbers can be hard-coded in your computations (depreciation rates for 5-year MACRS, tax rate, etc.). Your answer should have the correct sign for whether it represents a net cash advantage (positive sign) or a net cash disadvantage (negative sign) for the replacement decision.</a:t>
          </a:r>
          <a:endParaRPr lang="en-US">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368300</xdr:colOff>
      <xdr:row>40</xdr:row>
      <xdr:rowOff>158750</xdr:rowOff>
    </xdr:from>
    <xdr:to>
      <xdr:col>14</xdr:col>
      <xdr:colOff>44450</xdr:colOff>
      <xdr:row>61</xdr:row>
      <xdr:rowOff>25400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463550</xdr:colOff>
      <xdr:row>0</xdr:row>
      <xdr:rowOff>152400</xdr:rowOff>
    </xdr:from>
    <xdr:to>
      <xdr:col>8</xdr:col>
      <xdr:colOff>463550</xdr:colOff>
      <xdr:row>11</xdr:row>
      <xdr:rowOff>101600</xdr:rowOff>
    </xdr:to>
    <xdr:sp macro="" textlink="">
      <xdr:nvSpPr>
        <xdr:cNvPr id="2" name="TextBox 1"/>
        <xdr:cNvSpPr txBox="1"/>
      </xdr:nvSpPr>
      <xdr:spPr>
        <a:xfrm>
          <a:off x="3632200" y="152400"/>
          <a:ext cx="3048000" cy="21272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a:t>In the yellow cell below,</a:t>
          </a:r>
          <a:r>
            <a:rPr lang="en-US" sz="1100" baseline="0"/>
            <a:t> create a formula that creates a sentence that looks like the example below it. The numbers for NPV and the discount rate must change to be correct for any cash flows that are entered in cells C5:C10 and the last word in the sentence must change to be either ACCEPTED or REJECTED depending on whether the NPV is positive or negative. You can create any intermediate formulas that you need to compute the results that are used in the sentence.</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409576</xdr:colOff>
      <xdr:row>2</xdr:row>
      <xdr:rowOff>161925</xdr:rowOff>
    </xdr:from>
    <xdr:to>
      <xdr:col>5</xdr:col>
      <xdr:colOff>457201</xdr:colOff>
      <xdr:row>13</xdr:row>
      <xdr:rowOff>38100</xdr:rowOff>
    </xdr:to>
    <xdr:sp macro="" textlink="">
      <xdr:nvSpPr>
        <xdr:cNvPr id="2" name="TextBox 1"/>
        <xdr:cNvSpPr txBox="1"/>
      </xdr:nvSpPr>
      <xdr:spPr>
        <a:xfrm>
          <a:off x="409576" y="657225"/>
          <a:ext cx="5029200" cy="19812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inputs below are for an</a:t>
          </a:r>
          <a:r>
            <a:rPr lang="en-US" sz="1100" baseline="0"/>
            <a:t> asset that was purchased at a particular cost, owned for a particular number of years, depreciated over that time using one of the four MACRS methods, and sold for a particular salvage value amount.  The MACRS depreciation rates are given in the table to the right.</a:t>
          </a:r>
        </a:p>
        <a:p>
          <a:endParaRPr lang="en-US" sz="1100" baseline="0"/>
        </a:p>
        <a:p>
          <a:r>
            <a:rPr lang="en-US" sz="1100" baseline="0"/>
            <a:t>Your job is to create whatever formulas are  necessary to compute the book value of the asset given any possible values of the four inputs. Your final result should appear in the green cell below. Other calculations can be elsewhere, but please lable them so your method can be followed.</a:t>
          </a:r>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220980</xdr:colOff>
      <xdr:row>6</xdr:row>
      <xdr:rowOff>76200</xdr:rowOff>
    </xdr:from>
    <xdr:to>
      <xdr:col>10</xdr:col>
      <xdr:colOff>600076</xdr:colOff>
      <xdr:row>7</xdr:row>
      <xdr:rowOff>85725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605" y="1381125"/>
          <a:ext cx="4312921" cy="2838450"/>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6"/>
  <sheetViews>
    <sheetView workbookViewId="0">
      <selection activeCell="B15" sqref="B15"/>
    </sheetView>
  </sheetViews>
  <sheetFormatPr defaultRowHeight="15" x14ac:dyDescent="0.25"/>
  <cols>
    <col min="1" max="1" width="4" customWidth="1"/>
  </cols>
  <sheetData>
    <row r="1" spans="2:2" x14ac:dyDescent="0.25">
      <c r="B1" s="77"/>
    </row>
    <row r="2" spans="2:2" ht="18.75" x14ac:dyDescent="0.3">
      <c r="B2" s="83" t="s">
        <v>76</v>
      </c>
    </row>
    <row r="3" spans="2:2" ht="18.75" x14ac:dyDescent="0.3">
      <c r="B3" s="83" t="s">
        <v>77</v>
      </c>
    </row>
    <row r="4" spans="2:2" ht="18.75" x14ac:dyDescent="0.3">
      <c r="B4" s="83" t="s">
        <v>78</v>
      </c>
    </row>
    <row r="5" spans="2:2" ht="3.95" customHeight="1" x14ac:dyDescent="0.3">
      <c r="B5" s="83"/>
    </row>
    <row r="6" spans="2:2" ht="18.75" x14ac:dyDescent="0.3">
      <c r="B6" s="83" t="s">
        <v>79</v>
      </c>
    </row>
    <row r="7" spans="2:2" ht="18.75" x14ac:dyDescent="0.3">
      <c r="B7" s="83" t="s">
        <v>86</v>
      </c>
    </row>
    <row r="8" spans="2:2" ht="9.6" customHeight="1" x14ac:dyDescent="0.3">
      <c r="B8" s="83"/>
    </row>
    <row r="9" spans="2:2" ht="22.5" customHeight="1" x14ac:dyDescent="0.3">
      <c r="B9" s="85" t="s">
        <v>87</v>
      </c>
    </row>
    <row r="10" spans="2:2" ht="27" customHeight="1" x14ac:dyDescent="0.3">
      <c r="B10" s="83" t="s">
        <v>88</v>
      </c>
    </row>
    <row r="11" spans="2:2" s="123" customFormat="1" ht="18.75" x14ac:dyDescent="0.3">
      <c r="B11" s="83" t="s">
        <v>143</v>
      </c>
    </row>
    <row r="12" spans="2:2" ht="27.6" customHeight="1" x14ac:dyDescent="0.3">
      <c r="B12" s="85" t="s">
        <v>80</v>
      </c>
    </row>
    <row r="13" spans="2:2" ht="20.100000000000001" customHeight="1" x14ac:dyDescent="0.3">
      <c r="B13" s="85" t="s">
        <v>144</v>
      </c>
    </row>
    <row r="14" spans="2:2" x14ac:dyDescent="0.25">
      <c r="B14" s="77"/>
    </row>
    <row r="15" spans="2:2" ht="18.75" x14ac:dyDescent="0.3">
      <c r="B15" s="83" t="s">
        <v>145</v>
      </c>
    </row>
    <row r="16" spans="2:2" ht="21" x14ac:dyDescent="0.35">
      <c r="B16" s="84" t="s">
        <v>89</v>
      </c>
    </row>
    <row r="17" spans="2:2" ht="5.45" customHeight="1" x14ac:dyDescent="0.35">
      <c r="B17" s="84"/>
    </row>
    <row r="18" spans="2:2" ht="24.95" customHeight="1" x14ac:dyDescent="0.35">
      <c r="B18" s="84" t="s">
        <v>90</v>
      </c>
    </row>
    <row r="19" spans="2:2" ht="24.95" customHeight="1" x14ac:dyDescent="0.35">
      <c r="B19" s="84" t="s">
        <v>91</v>
      </c>
    </row>
    <row r="20" spans="2:2" ht="24.95" customHeight="1" x14ac:dyDescent="0.35">
      <c r="B20" s="84" t="s">
        <v>92</v>
      </c>
    </row>
    <row r="21" spans="2:2" ht="18.75" x14ac:dyDescent="0.3">
      <c r="B21" s="69"/>
    </row>
    <row r="22" spans="2:2" ht="21" x14ac:dyDescent="0.35">
      <c r="B22" s="70"/>
    </row>
    <row r="23" spans="2:2" ht="21" x14ac:dyDescent="0.35">
      <c r="B23" s="70"/>
    </row>
    <row r="24" spans="2:2" ht="21" x14ac:dyDescent="0.35">
      <c r="B24" s="70"/>
    </row>
    <row r="25" spans="2:2" ht="21" x14ac:dyDescent="0.35">
      <c r="B25" s="70"/>
    </row>
    <row r="26" spans="2:2" ht="21" x14ac:dyDescent="0.35">
      <c r="B26" s="7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8:AJ142"/>
  <sheetViews>
    <sheetView topLeftCell="I7" zoomScale="130" zoomScaleNormal="130" workbookViewId="0">
      <selection activeCell="S18" sqref="S18"/>
    </sheetView>
  </sheetViews>
  <sheetFormatPr defaultRowHeight="15" x14ac:dyDescent="0.25"/>
  <cols>
    <col min="1" max="1" width="5.42578125" customWidth="1"/>
    <col min="2" max="2" width="11.5703125" customWidth="1"/>
    <col min="4" max="4" width="12.5703125" customWidth="1"/>
    <col min="5" max="5" width="12.42578125" customWidth="1"/>
    <col min="6" max="6" width="13.7109375" customWidth="1"/>
    <col min="8" max="8" width="10.7109375" customWidth="1"/>
    <col min="9" max="9" width="12.42578125" customWidth="1"/>
    <col min="10" max="10" width="13.85546875" customWidth="1"/>
    <col min="11" max="12" width="12.42578125" customWidth="1"/>
    <col min="13" max="13" width="10.7109375" bestFit="1" customWidth="1"/>
    <col min="14" max="14" width="10.42578125" bestFit="1" customWidth="1"/>
  </cols>
  <sheetData>
    <row r="8" spans="5:17" ht="19.5" thickBot="1" x14ac:dyDescent="0.35">
      <c r="M8" s="154" t="s">
        <v>0</v>
      </c>
      <c r="N8" s="154"/>
      <c r="O8" s="154"/>
      <c r="P8" s="154"/>
      <c r="Q8" s="154"/>
    </row>
    <row r="9" spans="5:17" ht="15.75" thickBot="1" x14ac:dyDescent="0.3">
      <c r="M9" s="15" t="s">
        <v>1</v>
      </c>
      <c r="N9" s="16" t="s">
        <v>2</v>
      </c>
      <c r="O9" s="16" t="s">
        <v>3</v>
      </c>
      <c r="P9" s="16" t="s">
        <v>4</v>
      </c>
      <c r="Q9" s="17" t="s">
        <v>5</v>
      </c>
    </row>
    <row r="10" spans="5:17" x14ac:dyDescent="0.25">
      <c r="M10" s="12">
        <v>1</v>
      </c>
      <c r="N10" s="13">
        <v>0.33329999999999999</v>
      </c>
      <c r="O10" s="13">
        <v>0.2</v>
      </c>
      <c r="P10" s="13">
        <v>0.1429</v>
      </c>
      <c r="Q10" s="14">
        <v>0.1</v>
      </c>
    </row>
    <row r="11" spans="5:17" x14ac:dyDescent="0.25">
      <c r="E11" s="1"/>
      <c r="M11" s="8">
        <v>2</v>
      </c>
      <c r="N11" s="7">
        <v>0.44450000000000001</v>
      </c>
      <c r="O11" s="7">
        <v>0.32</v>
      </c>
      <c r="P11" s="7">
        <v>0.24490000000000001</v>
      </c>
      <c r="Q11" s="9">
        <v>0.18</v>
      </c>
    </row>
    <row r="12" spans="5:17" x14ac:dyDescent="0.25">
      <c r="E12" s="1"/>
      <c r="M12" s="8">
        <v>3</v>
      </c>
      <c r="N12" s="7">
        <v>0.14810000000000001</v>
      </c>
      <c r="O12" s="7">
        <v>0.192</v>
      </c>
      <c r="P12" s="7">
        <v>0.1749</v>
      </c>
      <c r="Q12" s="9">
        <v>0.14399999999999999</v>
      </c>
    </row>
    <row r="13" spans="5:17" x14ac:dyDescent="0.25">
      <c r="E13" s="1"/>
      <c r="M13" s="8">
        <v>4</v>
      </c>
      <c r="N13" s="7">
        <v>7.4099999999999999E-2</v>
      </c>
      <c r="O13" s="7">
        <v>0.1152</v>
      </c>
      <c r="P13" s="7">
        <v>0.1249</v>
      </c>
      <c r="Q13" s="9">
        <v>0.1152</v>
      </c>
    </row>
    <row r="14" spans="5:17" x14ac:dyDescent="0.25">
      <c r="E14" s="1"/>
      <c r="M14" s="8">
        <v>5</v>
      </c>
      <c r="N14" s="18"/>
      <c r="O14" s="7">
        <v>0.1152</v>
      </c>
      <c r="P14" s="7">
        <v>8.9300000000000004E-2</v>
      </c>
      <c r="Q14" s="9">
        <v>9.2200000000000004E-2</v>
      </c>
    </row>
    <row r="15" spans="5:17" x14ac:dyDescent="0.25">
      <c r="M15" s="8">
        <v>6</v>
      </c>
      <c r="N15" s="18"/>
      <c r="O15" s="7">
        <v>5.7599999999999998E-2</v>
      </c>
      <c r="P15" s="7">
        <v>8.9200000000000002E-2</v>
      </c>
      <c r="Q15" s="9">
        <v>7.3700000000000002E-2</v>
      </c>
    </row>
    <row r="16" spans="5:17" x14ac:dyDescent="0.25">
      <c r="M16" s="8">
        <v>7</v>
      </c>
      <c r="N16" s="18"/>
      <c r="O16" s="18"/>
      <c r="P16" s="7">
        <v>8.9300000000000004E-2</v>
      </c>
      <c r="Q16" s="9">
        <v>6.5500000000000003E-2</v>
      </c>
    </row>
    <row r="17" spans="1:36" x14ac:dyDescent="0.25">
      <c r="A17" s="1"/>
      <c r="B17" s="1"/>
      <c r="C17" s="1"/>
      <c r="D17" s="1"/>
      <c r="E17" s="1"/>
      <c r="F17" s="1"/>
      <c r="G17" s="1"/>
      <c r="H17" s="1"/>
      <c r="I17" s="1"/>
      <c r="J17" s="1"/>
      <c r="K17" s="1"/>
      <c r="L17" s="1"/>
      <c r="M17" s="8">
        <v>8</v>
      </c>
      <c r="N17" s="18"/>
      <c r="O17" s="18"/>
      <c r="P17" s="7">
        <v>4.4600000000000001E-2</v>
      </c>
      <c r="Q17" s="9">
        <v>6.5500000000000003E-2</v>
      </c>
      <c r="R17" s="1"/>
      <c r="S17" s="1"/>
      <c r="T17" s="1"/>
      <c r="U17" s="1"/>
      <c r="V17" s="1"/>
      <c r="W17" s="1"/>
      <c r="X17" s="1"/>
      <c r="Y17" s="1"/>
      <c r="Z17" s="1"/>
      <c r="AA17" s="1"/>
      <c r="AB17" s="1"/>
      <c r="AC17" s="1"/>
      <c r="AD17" s="1"/>
      <c r="AE17" s="1"/>
      <c r="AF17" s="1"/>
      <c r="AG17" s="1"/>
      <c r="AH17" s="1"/>
      <c r="AI17" s="1"/>
      <c r="AJ17" s="1"/>
    </row>
    <row r="18" spans="1:36" x14ac:dyDescent="0.25">
      <c r="A18" s="1"/>
      <c r="B18" s="1"/>
      <c r="C18" s="1"/>
      <c r="D18" s="1"/>
      <c r="E18" s="1"/>
      <c r="F18" s="1"/>
      <c r="G18" s="1"/>
      <c r="H18" s="1"/>
      <c r="I18" s="1"/>
      <c r="J18" s="1"/>
      <c r="K18" s="1"/>
      <c r="L18" s="1"/>
      <c r="M18" s="8">
        <v>9</v>
      </c>
      <c r="N18" s="18"/>
      <c r="O18" s="18"/>
      <c r="P18" s="18"/>
      <c r="Q18" s="9">
        <v>6.5600000000000006E-2</v>
      </c>
      <c r="R18" s="1"/>
      <c r="S18" s="1"/>
      <c r="T18" s="1"/>
      <c r="U18" s="1"/>
      <c r="V18" s="1"/>
      <c r="W18" s="1"/>
      <c r="X18" s="1"/>
      <c r="Y18" s="1"/>
      <c r="Z18" s="1"/>
      <c r="AA18" s="1"/>
      <c r="AB18" s="1"/>
      <c r="AC18" s="1"/>
      <c r="AD18" s="1"/>
      <c r="AE18" s="1"/>
      <c r="AF18" s="1"/>
      <c r="AG18" s="1"/>
      <c r="AH18" s="1"/>
      <c r="AI18" s="1"/>
      <c r="AJ18" s="1"/>
    </row>
    <row r="19" spans="1:36" x14ac:dyDescent="0.25">
      <c r="A19" s="1"/>
      <c r="B19" s="1"/>
      <c r="C19" s="1"/>
      <c r="D19" s="1"/>
      <c r="E19" s="1"/>
      <c r="F19" s="1"/>
      <c r="G19" s="1"/>
      <c r="H19" s="1"/>
      <c r="I19" s="1"/>
      <c r="J19" s="1"/>
      <c r="K19" s="1"/>
      <c r="L19" s="1"/>
      <c r="M19" s="8">
        <v>10</v>
      </c>
      <c r="N19" s="18"/>
      <c r="O19" s="18"/>
      <c r="P19" s="18"/>
      <c r="Q19" s="9">
        <v>6.5500000000000003E-2</v>
      </c>
      <c r="R19" s="1"/>
      <c r="S19" s="1"/>
      <c r="T19" s="1"/>
      <c r="U19" s="1"/>
      <c r="V19" s="1"/>
      <c r="W19" s="1"/>
      <c r="X19" s="1"/>
      <c r="Y19" s="1"/>
      <c r="Z19" s="1"/>
      <c r="AA19" s="1"/>
      <c r="AB19" s="1"/>
      <c r="AC19" s="1"/>
      <c r="AD19" s="1"/>
      <c r="AE19" s="1"/>
      <c r="AF19" s="1"/>
      <c r="AG19" s="1"/>
      <c r="AH19" s="1"/>
      <c r="AI19" s="1"/>
      <c r="AJ19" s="1"/>
    </row>
    <row r="20" spans="1:36" ht="15.75" thickBot="1" x14ac:dyDescent="0.3">
      <c r="A20" s="1"/>
      <c r="B20" s="1"/>
      <c r="C20" s="1"/>
      <c r="D20" s="1"/>
      <c r="E20" s="1"/>
      <c r="F20" s="1"/>
      <c r="G20" s="1"/>
      <c r="H20" s="1"/>
      <c r="I20" s="1"/>
      <c r="J20" s="1"/>
      <c r="K20" s="1"/>
      <c r="L20" s="1"/>
      <c r="M20" s="10">
        <v>11</v>
      </c>
      <c r="N20" s="19"/>
      <c r="O20" s="19"/>
      <c r="P20" s="19"/>
      <c r="Q20" s="11">
        <v>3.2800000000000003E-2</v>
      </c>
      <c r="R20" s="1"/>
      <c r="S20" s="1"/>
      <c r="T20" s="1"/>
      <c r="U20" s="1"/>
      <c r="V20" s="1"/>
      <c r="W20" s="1"/>
      <c r="X20" s="1"/>
      <c r="Y20" s="1"/>
      <c r="Z20" s="1"/>
      <c r="AA20" s="1"/>
      <c r="AB20" s="1"/>
      <c r="AC20" s="1"/>
      <c r="AD20" s="1"/>
      <c r="AE20" s="1"/>
      <c r="AF20" s="1"/>
      <c r="AG20" s="1"/>
      <c r="AH20" s="1"/>
      <c r="AI20" s="1"/>
      <c r="AJ20" s="1"/>
    </row>
    <row r="21" spans="1:36" ht="24.6" customHeight="1" x14ac:dyDescent="0.25"/>
    <row r="22" spans="1:36" ht="24.6" customHeight="1" x14ac:dyDescent="0.25"/>
    <row r="23" spans="1:36" ht="24.6" customHeight="1" x14ac:dyDescent="0.25"/>
    <row r="24" spans="1:36" ht="24.6" customHeight="1" x14ac:dyDescent="0.25"/>
    <row r="27" spans="1:36" ht="21" x14ac:dyDescent="0.25">
      <c r="A27" s="2"/>
      <c r="B27" s="153" t="s">
        <v>6</v>
      </c>
      <c r="C27" s="153"/>
      <c r="D27" s="153"/>
      <c r="E27" s="153"/>
      <c r="F27" s="153"/>
      <c r="G27" s="153"/>
      <c r="H27" s="153"/>
      <c r="I27" s="153"/>
      <c r="J27" s="153"/>
      <c r="K27" s="153"/>
      <c r="L27" s="153"/>
      <c r="M27" s="2"/>
      <c r="N27" s="2"/>
      <c r="O27" s="2"/>
      <c r="P27" s="2"/>
      <c r="Q27" s="2"/>
      <c r="R27" s="2"/>
      <c r="S27" s="2"/>
      <c r="T27" s="2"/>
      <c r="U27" s="2"/>
      <c r="V27" s="2"/>
      <c r="W27" s="2"/>
      <c r="X27" s="2"/>
      <c r="Y27" s="2"/>
      <c r="Z27" s="2"/>
      <c r="AA27" s="2"/>
      <c r="AB27" s="2"/>
      <c r="AC27" s="2"/>
      <c r="AD27" s="2"/>
      <c r="AE27" s="2"/>
      <c r="AF27" s="2"/>
      <c r="AG27" s="2"/>
      <c r="AH27" s="2"/>
      <c r="AI27" s="2"/>
      <c r="AJ27" s="2"/>
    </row>
    <row r="28" spans="1:36" x14ac:dyDescent="0.2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row>
    <row r="29" spans="1:36" x14ac:dyDescent="0.25">
      <c r="A29" s="2"/>
      <c r="B29" s="4" t="s">
        <v>7</v>
      </c>
      <c r="C29" s="4"/>
      <c r="D29" s="4"/>
      <c r="E29" s="4"/>
      <c r="F29" s="4" t="s">
        <v>8</v>
      </c>
      <c r="G29" s="4"/>
      <c r="H29" s="21"/>
      <c r="I29" s="4"/>
      <c r="J29" s="4" t="s">
        <v>9</v>
      </c>
      <c r="K29" s="1"/>
      <c r="L29" s="1"/>
      <c r="M29" s="2"/>
      <c r="N29" s="2"/>
      <c r="O29" s="2"/>
      <c r="P29" s="2"/>
      <c r="Q29" s="2"/>
      <c r="R29" s="2"/>
      <c r="S29" s="2"/>
      <c r="T29" s="2"/>
      <c r="U29" s="2"/>
      <c r="V29" s="2"/>
      <c r="W29" s="2"/>
      <c r="X29" s="2"/>
      <c r="Y29" s="2"/>
      <c r="Z29" s="2"/>
      <c r="AA29" s="2"/>
      <c r="AB29" s="2"/>
      <c r="AC29" s="2"/>
      <c r="AD29" s="2"/>
      <c r="AE29" s="2"/>
      <c r="AF29" s="2"/>
      <c r="AG29" s="2"/>
      <c r="AH29" s="2"/>
      <c r="AI29" s="2"/>
      <c r="AJ29" s="2"/>
    </row>
    <row r="30" spans="1:36" x14ac:dyDescent="0.25">
      <c r="A30" s="2"/>
      <c r="B30" s="5" t="s">
        <v>10</v>
      </c>
      <c r="C30" s="1"/>
      <c r="D30" s="1"/>
      <c r="E30" s="115">
        <v>134000</v>
      </c>
      <c r="F30" s="5" t="s">
        <v>10</v>
      </c>
      <c r="G30" s="1"/>
      <c r="H30" s="1"/>
      <c r="I30" s="116">
        <v>175000</v>
      </c>
      <c r="J30" s="5" t="s">
        <v>11</v>
      </c>
      <c r="K30" s="1"/>
      <c r="L30" s="20">
        <v>0.34</v>
      </c>
      <c r="M30" s="2"/>
      <c r="N30" s="2"/>
      <c r="O30" s="2"/>
      <c r="P30" s="2"/>
      <c r="Q30" s="2"/>
      <c r="R30" s="2"/>
      <c r="S30" s="2"/>
      <c r="T30" s="2"/>
      <c r="U30" s="2"/>
      <c r="V30" s="2"/>
      <c r="W30" s="2"/>
      <c r="X30" s="2"/>
      <c r="Y30" s="2"/>
      <c r="Z30" s="2"/>
      <c r="AA30" s="2"/>
      <c r="AB30" s="2"/>
      <c r="AC30" s="2"/>
      <c r="AD30" s="2"/>
      <c r="AE30" s="2"/>
      <c r="AF30" s="2"/>
      <c r="AG30" s="2"/>
      <c r="AH30" s="2"/>
      <c r="AI30" s="2"/>
      <c r="AJ30" s="2"/>
    </row>
    <row r="31" spans="1:36" x14ac:dyDescent="0.25">
      <c r="A31" s="2"/>
      <c r="B31" s="5" t="s">
        <v>12</v>
      </c>
      <c r="C31" s="1"/>
      <c r="D31" s="1"/>
      <c r="E31" s="115">
        <v>80000</v>
      </c>
      <c r="F31" s="5" t="s">
        <v>13</v>
      </c>
      <c r="G31" s="1"/>
      <c r="H31" s="1"/>
      <c r="I31" s="116">
        <v>6500</v>
      </c>
      <c r="J31" s="5" t="s">
        <v>14</v>
      </c>
      <c r="K31" s="1"/>
      <c r="L31" s="20">
        <v>0.09</v>
      </c>
      <c r="M31" s="2"/>
      <c r="N31" s="2"/>
      <c r="O31" s="2"/>
      <c r="P31" s="2"/>
      <c r="Q31" s="2"/>
      <c r="R31" s="2"/>
      <c r="S31" s="2"/>
      <c r="T31" s="2"/>
      <c r="U31" s="2"/>
      <c r="V31" s="2"/>
      <c r="W31" s="2"/>
      <c r="X31" s="2"/>
      <c r="Y31" s="2"/>
      <c r="Z31" s="2"/>
      <c r="AA31" s="2"/>
      <c r="AB31" s="2"/>
      <c r="AC31" s="2"/>
      <c r="AD31" s="2"/>
      <c r="AE31" s="2"/>
      <c r="AF31" s="2"/>
      <c r="AG31" s="2"/>
      <c r="AH31" s="2"/>
      <c r="AI31" s="2"/>
      <c r="AJ31" s="2"/>
    </row>
    <row r="32" spans="1:36" x14ac:dyDescent="0.25">
      <c r="A32" s="2"/>
      <c r="B32" s="5" t="s">
        <v>127</v>
      </c>
      <c r="C32" s="1"/>
      <c r="D32" s="1"/>
      <c r="E32" s="115">
        <v>5000</v>
      </c>
      <c r="F32" s="5" t="s">
        <v>127</v>
      </c>
      <c r="G32" s="1"/>
      <c r="H32" s="1"/>
      <c r="I32" s="116">
        <v>85000</v>
      </c>
      <c r="J32" s="3"/>
      <c r="K32" s="2"/>
      <c r="L32" s="2"/>
      <c r="M32" s="2"/>
      <c r="N32" s="2"/>
      <c r="O32" s="2"/>
      <c r="P32" s="2"/>
      <c r="Q32" s="2"/>
      <c r="R32" s="2"/>
      <c r="S32" s="2"/>
      <c r="T32" s="2"/>
      <c r="U32" s="2"/>
      <c r="V32" s="2"/>
      <c r="W32" s="2"/>
      <c r="X32" s="2"/>
      <c r="Y32" s="2"/>
      <c r="Z32" s="2"/>
      <c r="AA32" s="2"/>
      <c r="AB32" s="2"/>
      <c r="AC32" s="2"/>
      <c r="AD32" s="2"/>
      <c r="AE32" s="2"/>
      <c r="AF32" s="2"/>
      <c r="AG32" s="2"/>
      <c r="AH32" s="2"/>
      <c r="AI32" s="2"/>
      <c r="AJ32" s="2"/>
    </row>
    <row r="33" spans="1:36" x14ac:dyDescent="0.25">
      <c r="A33" s="2"/>
      <c r="B33" s="5" t="s">
        <v>15</v>
      </c>
      <c r="C33" s="1"/>
      <c r="D33" s="1"/>
      <c r="E33" s="115">
        <v>45000</v>
      </c>
      <c r="F33" s="5" t="s">
        <v>15</v>
      </c>
      <c r="G33" s="1"/>
      <c r="H33" s="1"/>
      <c r="I33" s="116">
        <v>55000</v>
      </c>
      <c r="J33" s="3"/>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spans="1:36" s="123" customFormat="1" x14ac:dyDescent="0.25">
      <c r="A34" s="120"/>
      <c r="B34" s="5" t="s">
        <v>123</v>
      </c>
      <c r="E34" s="116">
        <v>25000</v>
      </c>
      <c r="F34" s="5" t="s">
        <v>123</v>
      </c>
      <c r="I34" s="116">
        <v>13500</v>
      </c>
      <c r="J34" s="121"/>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row>
    <row r="35" spans="1:36" x14ac:dyDescent="0.25">
      <c r="A35" s="2"/>
      <c r="B35" s="5"/>
      <c r="C35" s="1"/>
      <c r="D35" s="1"/>
      <c r="E35" s="6"/>
      <c r="F35" s="5" t="s">
        <v>16</v>
      </c>
      <c r="G35" s="1"/>
      <c r="H35" s="1"/>
      <c r="I35" s="116">
        <v>25000</v>
      </c>
      <c r="J35" s="3"/>
      <c r="K35" s="2"/>
      <c r="L35" s="2"/>
      <c r="M35" s="2"/>
      <c r="N35" s="2"/>
      <c r="O35" s="2"/>
      <c r="P35" s="2"/>
      <c r="Q35" s="2"/>
      <c r="R35" s="2"/>
      <c r="S35" s="2"/>
      <c r="T35" s="2"/>
      <c r="U35" s="2"/>
      <c r="V35" s="2"/>
      <c r="W35" s="2"/>
      <c r="X35" s="2"/>
      <c r="Y35" s="2"/>
      <c r="Z35" s="2"/>
      <c r="AA35" s="2"/>
      <c r="AB35" s="2"/>
      <c r="AC35" s="2"/>
      <c r="AD35" s="2"/>
      <c r="AE35" s="2"/>
      <c r="AF35" s="2"/>
      <c r="AG35" s="2"/>
      <c r="AH35" s="2"/>
      <c r="AI35" s="2"/>
      <c r="AJ35" s="2"/>
    </row>
    <row r="36" spans="1:36" x14ac:dyDescent="0.25">
      <c r="A36" s="2"/>
      <c r="B36" s="3"/>
      <c r="C36" s="1"/>
      <c r="D36" s="1"/>
      <c r="E36" s="6"/>
      <c r="F36" s="1"/>
      <c r="G36" s="1"/>
      <c r="H36" s="1"/>
      <c r="I36" s="1"/>
      <c r="J36" s="3"/>
      <c r="K36" s="2"/>
      <c r="L36" s="2"/>
      <c r="M36" s="2"/>
      <c r="N36" s="2"/>
      <c r="O36" s="2"/>
      <c r="P36" s="2"/>
      <c r="Q36" s="2"/>
      <c r="R36" s="2"/>
      <c r="S36" s="2"/>
      <c r="T36" s="2"/>
      <c r="U36" s="2"/>
      <c r="V36" s="2"/>
      <c r="W36" s="2"/>
      <c r="X36" s="2"/>
      <c r="Y36" s="2"/>
      <c r="Z36" s="2"/>
      <c r="AA36" s="2"/>
      <c r="AB36" s="2"/>
      <c r="AC36" s="2"/>
      <c r="AD36" s="2"/>
      <c r="AE36" s="2"/>
      <c r="AF36" s="2"/>
      <c r="AG36" s="2"/>
      <c r="AH36" s="2"/>
      <c r="AI36" s="2"/>
      <c r="AJ36" s="2"/>
    </row>
    <row r="37" spans="1:36" ht="21" x14ac:dyDescent="0.25">
      <c r="A37" s="2"/>
      <c r="B37" s="153" t="s">
        <v>17</v>
      </c>
      <c r="C37" s="153"/>
      <c r="D37" s="153"/>
      <c r="E37" s="153"/>
      <c r="F37" s="153"/>
      <c r="G37" s="153"/>
      <c r="H37" s="153"/>
      <c r="I37" s="153"/>
      <c r="J37" s="153"/>
      <c r="K37" s="153"/>
      <c r="L37" s="153"/>
      <c r="M37" s="2"/>
      <c r="N37" s="2"/>
      <c r="O37" s="2"/>
      <c r="P37" s="2"/>
      <c r="Q37" s="2"/>
      <c r="R37" s="2"/>
      <c r="S37" s="2"/>
      <c r="T37" s="2"/>
      <c r="U37" s="2"/>
      <c r="V37" s="2"/>
      <c r="W37" s="2"/>
      <c r="X37" s="2"/>
      <c r="Y37" s="2"/>
      <c r="Z37" s="2"/>
      <c r="AA37" s="2"/>
      <c r="AB37" s="2"/>
      <c r="AC37" s="2"/>
      <c r="AD37" s="2"/>
      <c r="AE37" s="2"/>
      <c r="AF37" s="2"/>
      <c r="AG37" s="2"/>
      <c r="AH37" s="2"/>
      <c r="AI37" s="2"/>
      <c r="AJ37" s="2"/>
    </row>
    <row r="38" spans="1:36" x14ac:dyDescent="0.25">
      <c r="A38" s="2"/>
      <c r="B38" s="1"/>
      <c r="C38" s="1"/>
      <c r="D38" s="1"/>
      <c r="E38" s="1"/>
      <c r="F38" s="1"/>
      <c r="G38" s="1"/>
      <c r="H38" s="1"/>
      <c r="I38" s="1"/>
      <c r="J38" s="1"/>
      <c r="K38" s="2"/>
      <c r="L38" s="2"/>
      <c r="M38" s="2"/>
      <c r="N38" s="2"/>
      <c r="O38" s="2"/>
      <c r="P38" s="2"/>
      <c r="Q38" s="2"/>
      <c r="R38" s="2"/>
      <c r="S38" s="2"/>
      <c r="T38" s="2"/>
      <c r="U38" s="2"/>
      <c r="V38" s="2"/>
      <c r="W38" s="2"/>
      <c r="X38" s="2"/>
      <c r="Y38" s="2"/>
      <c r="Z38" s="2"/>
      <c r="AA38" s="2"/>
      <c r="AB38" s="2"/>
      <c r="AC38" s="2"/>
      <c r="AD38" s="2"/>
      <c r="AE38" s="2"/>
      <c r="AF38" s="2"/>
      <c r="AG38" s="2"/>
      <c r="AH38" s="2"/>
      <c r="AI38" s="2"/>
      <c r="AJ38" s="2"/>
    </row>
    <row r="39" spans="1:36" x14ac:dyDescent="0.25">
      <c r="A39" s="2"/>
      <c r="B39" s="156" t="s">
        <v>18</v>
      </c>
      <c r="C39" s="156"/>
      <c r="D39" s="156"/>
      <c r="E39" s="156"/>
      <c r="F39" s="156"/>
      <c r="G39" s="155" t="s">
        <v>122</v>
      </c>
      <c r="H39" s="155"/>
      <c r="I39" s="155"/>
      <c r="J39" s="155"/>
      <c r="K39" s="155"/>
      <c r="L39" s="2"/>
      <c r="M39" s="2"/>
      <c r="N39" s="2"/>
      <c r="O39" s="2"/>
      <c r="P39" s="2"/>
      <c r="Q39" s="2"/>
      <c r="R39" s="2"/>
      <c r="S39" s="2"/>
      <c r="T39" s="2"/>
      <c r="U39" s="2"/>
      <c r="V39" s="2"/>
      <c r="W39" s="2"/>
      <c r="X39" s="2"/>
      <c r="Y39" s="2"/>
      <c r="Z39" s="2"/>
      <c r="AA39" s="2"/>
      <c r="AB39" s="2"/>
      <c r="AC39" s="2"/>
      <c r="AD39" s="2"/>
      <c r="AE39" s="2"/>
      <c r="AF39" s="2"/>
      <c r="AG39" s="2"/>
      <c r="AH39" s="2"/>
      <c r="AI39" s="2"/>
      <c r="AJ39" s="2"/>
    </row>
    <row r="40" spans="1:36" ht="17.25" x14ac:dyDescent="0.4">
      <c r="A40" s="2"/>
      <c r="B40" s="2"/>
      <c r="C40" s="2"/>
      <c r="D40" s="2"/>
      <c r="E40" s="2"/>
      <c r="F40" s="2"/>
      <c r="G40" s="2"/>
      <c r="H40" s="2"/>
      <c r="I40" s="128" t="s">
        <v>19</v>
      </c>
      <c r="J40" s="128" t="s">
        <v>20</v>
      </c>
      <c r="K40" s="128" t="s">
        <v>21</v>
      </c>
      <c r="L40" s="128" t="s">
        <v>121</v>
      </c>
      <c r="M40" s="2"/>
      <c r="N40" s="2"/>
      <c r="O40" s="22"/>
      <c r="P40" s="2"/>
      <c r="Q40" s="2"/>
      <c r="R40" s="2"/>
      <c r="S40" s="2"/>
      <c r="T40" s="2"/>
      <c r="U40" s="2"/>
      <c r="V40" s="2"/>
      <c r="W40" s="2"/>
      <c r="X40" s="2"/>
      <c r="Y40" s="2"/>
      <c r="Z40" s="2"/>
      <c r="AA40" s="2"/>
      <c r="AB40" s="2"/>
      <c r="AC40" s="2"/>
      <c r="AD40" s="2"/>
      <c r="AE40" s="2"/>
      <c r="AF40" s="2"/>
      <c r="AG40" s="2"/>
      <c r="AH40" s="2"/>
      <c r="AI40" s="2"/>
      <c r="AJ40" s="2"/>
    </row>
    <row r="41" spans="1:36" x14ac:dyDescent="0.25">
      <c r="A41" s="2"/>
      <c r="B41" s="25" t="s">
        <v>22</v>
      </c>
      <c r="C41" s="2"/>
      <c r="D41" s="2"/>
      <c r="F41" s="2">
        <f>-I30</f>
        <v>-175000</v>
      </c>
      <c r="G41" s="26" t="s">
        <v>29</v>
      </c>
      <c r="H41" s="2"/>
      <c r="I41" s="2">
        <f>$I$30*O10</f>
        <v>35000</v>
      </c>
      <c r="J41" s="26">
        <f>$I$30*O11</f>
        <v>56000</v>
      </c>
      <c r="K41" s="26">
        <f>$I$30*O12</f>
        <v>33600</v>
      </c>
      <c r="L41" s="120">
        <f>$I$30*O13</f>
        <v>20160</v>
      </c>
      <c r="M41" s="2"/>
      <c r="O41" s="2"/>
      <c r="P41" s="2"/>
      <c r="Q41" s="2"/>
      <c r="R41" s="2"/>
      <c r="S41" s="2"/>
      <c r="T41" s="2"/>
      <c r="U41" s="2"/>
      <c r="V41" s="2"/>
      <c r="W41" s="2"/>
      <c r="X41" s="2"/>
      <c r="Y41" s="2"/>
      <c r="Z41" s="2"/>
      <c r="AA41" s="2"/>
      <c r="AB41" s="2"/>
      <c r="AC41" s="2"/>
      <c r="AD41" s="2"/>
      <c r="AE41" s="2"/>
      <c r="AF41" s="2"/>
      <c r="AG41" s="2"/>
      <c r="AH41" s="2"/>
      <c r="AI41" s="2"/>
      <c r="AJ41" s="2"/>
    </row>
    <row r="42" spans="1:36" ht="17.25" x14ac:dyDescent="0.4">
      <c r="A42" s="2"/>
      <c r="B42" s="25" t="s">
        <v>23</v>
      </c>
      <c r="C42" s="2"/>
      <c r="D42" s="2"/>
      <c r="F42" s="2">
        <f>-I31</f>
        <v>-6500</v>
      </c>
      <c r="G42" s="26" t="s">
        <v>30</v>
      </c>
      <c r="H42" s="2"/>
      <c r="I42" s="27">
        <f>$E$30*O13</f>
        <v>15436.8</v>
      </c>
      <c r="J42" s="27">
        <f>$E$30*O14</f>
        <v>15436.8</v>
      </c>
      <c r="K42" s="27">
        <f>$E$30*O15</f>
        <v>7718.4</v>
      </c>
      <c r="L42" s="27">
        <v>0</v>
      </c>
      <c r="O42" s="2"/>
      <c r="P42" s="2"/>
      <c r="Q42" s="2"/>
      <c r="R42" s="2"/>
      <c r="S42" s="2"/>
      <c r="T42" s="2"/>
      <c r="U42" s="2"/>
      <c r="V42" s="2"/>
      <c r="W42" s="2"/>
      <c r="X42" s="2"/>
      <c r="Y42" s="2"/>
      <c r="Z42" s="2"/>
      <c r="AA42" s="2"/>
      <c r="AB42" s="2"/>
      <c r="AC42" s="2"/>
      <c r="AD42" s="2"/>
      <c r="AE42" s="2"/>
      <c r="AF42" s="2"/>
      <c r="AG42" s="2"/>
      <c r="AH42" s="2"/>
      <c r="AI42" s="2"/>
      <c r="AJ42" s="2"/>
    </row>
    <row r="43" spans="1:36" x14ac:dyDescent="0.25">
      <c r="A43" s="2"/>
      <c r="B43" s="25" t="s">
        <v>24</v>
      </c>
      <c r="C43" s="2"/>
      <c r="D43" s="2"/>
      <c r="F43" s="2">
        <f>E34-I34</f>
        <v>11500</v>
      </c>
      <c r="G43" s="26" t="s">
        <v>31</v>
      </c>
      <c r="H43" s="2"/>
      <c r="I43" s="26">
        <f>I41-I42</f>
        <v>19563.2</v>
      </c>
      <c r="J43" s="26">
        <f t="shared" ref="J43:L43" si="0">J41-J42</f>
        <v>40563.199999999997</v>
      </c>
      <c r="K43" s="26">
        <f t="shared" si="0"/>
        <v>25881.599999999999</v>
      </c>
      <c r="L43" s="120">
        <f t="shared" si="0"/>
        <v>20160</v>
      </c>
      <c r="N43" s="28"/>
      <c r="O43" s="2"/>
      <c r="P43" s="2"/>
      <c r="Q43" s="2"/>
      <c r="R43" s="2"/>
      <c r="S43" s="2"/>
      <c r="T43" s="2"/>
      <c r="U43" s="2"/>
      <c r="V43" s="2"/>
      <c r="W43" s="2"/>
      <c r="X43" s="2"/>
      <c r="Y43" s="2"/>
      <c r="Z43" s="2"/>
      <c r="AA43" s="2"/>
      <c r="AB43" s="2"/>
      <c r="AC43" s="2"/>
      <c r="AD43" s="2"/>
      <c r="AE43" s="2"/>
      <c r="AF43" s="2"/>
      <c r="AG43" s="2"/>
      <c r="AH43" s="2"/>
      <c r="AI43" s="2"/>
      <c r="AJ43" s="2"/>
    </row>
    <row r="44" spans="1:36" x14ac:dyDescent="0.25">
      <c r="A44" s="2"/>
      <c r="B44" s="25" t="s">
        <v>25</v>
      </c>
      <c r="C44" s="2"/>
      <c r="D44" s="2"/>
      <c r="F44" s="24">
        <f>E31</f>
        <v>80000</v>
      </c>
      <c r="G44" s="26"/>
      <c r="H44" s="2"/>
      <c r="I44" s="2"/>
      <c r="J44" s="2"/>
      <c r="K44" s="2"/>
      <c r="L44" s="2"/>
      <c r="N44" s="2"/>
      <c r="O44" s="2"/>
      <c r="P44" s="2"/>
      <c r="Q44" s="2"/>
      <c r="R44" s="2"/>
      <c r="S44" s="2"/>
      <c r="T44" s="2"/>
      <c r="U44" s="2"/>
      <c r="V44" s="2"/>
      <c r="W44" s="2"/>
      <c r="X44" s="2"/>
      <c r="Y44" s="2"/>
      <c r="Z44" s="2"/>
      <c r="AA44" s="2"/>
      <c r="AB44" s="2"/>
      <c r="AC44" s="2"/>
      <c r="AD44" s="2"/>
      <c r="AE44" s="2"/>
      <c r="AF44" s="2"/>
      <c r="AG44" s="2"/>
      <c r="AH44" s="2"/>
      <c r="AI44" s="2"/>
      <c r="AJ44" s="2"/>
    </row>
    <row r="45" spans="1:36" x14ac:dyDescent="0.25">
      <c r="A45" s="2"/>
      <c r="B45" s="25" t="s">
        <v>26</v>
      </c>
      <c r="C45" s="2"/>
      <c r="D45" s="2"/>
      <c r="E45" s="2">
        <f>E30*SUM(O13:O15)</f>
        <v>38592</v>
      </c>
      <c r="F45" s="2"/>
      <c r="G45" s="26" t="s">
        <v>32</v>
      </c>
      <c r="H45" s="2"/>
      <c r="I45" s="24">
        <f>I35</f>
        <v>25000</v>
      </c>
      <c r="J45" s="24">
        <f t="shared" ref="J45:L46" si="1">I45</f>
        <v>25000</v>
      </c>
      <c r="K45" s="24">
        <f t="shared" si="1"/>
        <v>25000</v>
      </c>
      <c r="L45" s="24">
        <f t="shared" si="1"/>
        <v>25000</v>
      </c>
      <c r="M45" s="2"/>
      <c r="N45" s="2"/>
      <c r="O45" s="2">
        <f>83*0.9091</f>
        <v>75.455300000000008</v>
      </c>
      <c r="P45" s="2"/>
      <c r="Q45" s="2"/>
      <c r="R45" s="2"/>
      <c r="S45" s="2"/>
      <c r="T45" s="2"/>
      <c r="U45" s="2"/>
      <c r="V45" s="2"/>
      <c r="W45" s="2"/>
      <c r="X45" s="2"/>
      <c r="Y45" s="2"/>
      <c r="Z45" s="2"/>
      <c r="AA45" s="2"/>
      <c r="AB45" s="2"/>
      <c r="AC45" s="2"/>
      <c r="AD45" s="2"/>
      <c r="AE45" s="2"/>
      <c r="AF45" s="2"/>
      <c r="AG45" s="2"/>
      <c r="AH45" s="2"/>
      <c r="AI45" s="2"/>
      <c r="AJ45" s="2"/>
    </row>
    <row r="46" spans="1:36" x14ac:dyDescent="0.25">
      <c r="A46" s="2"/>
      <c r="B46" s="26" t="s">
        <v>48</v>
      </c>
      <c r="C46" s="2"/>
      <c r="D46" s="2"/>
      <c r="E46" s="2">
        <f>F44-E45</f>
        <v>41408</v>
      </c>
      <c r="F46" s="2"/>
      <c r="G46" s="26" t="s">
        <v>33</v>
      </c>
      <c r="H46" s="2"/>
      <c r="I46" s="2">
        <f>E33-I33</f>
        <v>-10000</v>
      </c>
      <c r="J46" s="26">
        <f t="shared" si="1"/>
        <v>-10000</v>
      </c>
      <c r="K46" s="26">
        <f t="shared" si="1"/>
        <v>-10000</v>
      </c>
      <c r="L46" s="120">
        <f t="shared" si="1"/>
        <v>-10000</v>
      </c>
      <c r="M46" s="2"/>
      <c r="N46" s="2"/>
      <c r="O46" s="2"/>
      <c r="P46" s="2"/>
      <c r="Q46" s="2"/>
      <c r="R46" s="2"/>
      <c r="S46" s="2"/>
      <c r="T46" s="2"/>
      <c r="U46" s="2"/>
      <c r="V46" s="2"/>
      <c r="W46" s="2"/>
      <c r="X46" s="2"/>
      <c r="Y46" s="2"/>
      <c r="Z46" s="2"/>
      <c r="AA46" s="2"/>
      <c r="AB46" s="2"/>
      <c r="AC46" s="2"/>
      <c r="AD46" s="2"/>
      <c r="AE46" s="2"/>
      <c r="AF46" s="2"/>
      <c r="AG46" s="2"/>
      <c r="AH46" s="2"/>
      <c r="AI46" s="2"/>
      <c r="AJ46" s="2"/>
    </row>
    <row r="47" spans="1:36" ht="17.25" x14ac:dyDescent="0.4">
      <c r="B47" s="25" t="s">
        <v>27</v>
      </c>
      <c r="F47" s="27">
        <f>-E46*L30</f>
        <v>-14078.720000000001</v>
      </c>
      <c r="G47" s="26" t="s">
        <v>34</v>
      </c>
      <c r="I47" s="23">
        <f>-I43</f>
        <v>-19563.2</v>
      </c>
      <c r="J47" s="27">
        <f t="shared" ref="J47:L47" si="2">-J43</f>
        <v>-40563.199999999997</v>
      </c>
      <c r="K47" s="27">
        <f t="shared" si="2"/>
        <v>-25881.599999999999</v>
      </c>
      <c r="L47" s="27">
        <f t="shared" si="2"/>
        <v>-20160</v>
      </c>
    </row>
    <row r="48" spans="1:36" x14ac:dyDescent="0.25">
      <c r="B48" s="25" t="s">
        <v>28</v>
      </c>
      <c r="F48" s="26">
        <f>SUM(F41:F47)</f>
        <v>-104078.72</v>
      </c>
      <c r="G48" s="26" t="s">
        <v>35</v>
      </c>
      <c r="I48" s="2">
        <f>SUM(I45:I47)</f>
        <v>-4563.2000000000007</v>
      </c>
      <c r="J48" s="26">
        <f t="shared" ref="J48:K48" si="3">SUM(J45:J47)</f>
        <v>-25563.199999999997</v>
      </c>
      <c r="K48" s="26">
        <f t="shared" si="3"/>
        <v>-10881.599999999999</v>
      </c>
      <c r="L48" s="120">
        <f t="shared" ref="L48" si="4">SUM(L45:L47)</f>
        <v>-5160</v>
      </c>
    </row>
    <row r="49" spans="1:36" ht="17.25" x14ac:dyDescent="0.4">
      <c r="G49" s="26" t="s">
        <v>36</v>
      </c>
      <c r="I49" s="23">
        <f>I48*-$L$30</f>
        <v>1551.4880000000003</v>
      </c>
      <c r="J49" s="27">
        <f t="shared" ref="J49:K49" si="5">J48*-$L$30</f>
        <v>8691.4879999999994</v>
      </c>
      <c r="K49" s="27">
        <f t="shared" si="5"/>
        <v>3699.7439999999997</v>
      </c>
      <c r="L49" s="27">
        <f t="shared" ref="L49" si="6">L48*-$L$30</f>
        <v>1754.4</v>
      </c>
      <c r="M49" s="26"/>
    </row>
    <row r="50" spans="1:36" x14ac:dyDescent="0.25">
      <c r="G50" s="26" t="s">
        <v>37</v>
      </c>
      <c r="I50" s="2">
        <f>SUM(I48:I49)</f>
        <v>-3011.7120000000004</v>
      </c>
      <c r="J50" s="26">
        <f t="shared" ref="J50:K50" si="7">SUM(J48:J49)</f>
        <v>-16871.712</v>
      </c>
      <c r="K50" s="26">
        <f t="shared" si="7"/>
        <v>-7181.8559999999989</v>
      </c>
      <c r="L50" s="120">
        <f t="shared" ref="L50" si="8">SUM(L48:L49)</f>
        <v>-3405.6</v>
      </c>
      <c r="M50" s="26"/>
    </row>
    <row r="51" spans="1:36" ht="19.5" customHeight="1" x14ac:dyDescent="0.4">
      <c r="G51" s="26" t="s">
        <v>38</v>
      </c>
      <c r="I51" s="27">
        <f>-I47</f>
        <v>19563.2</v>
      </c>
      <c r="J51" s="27">
        <f t="shared" ref="J51:K51" si="9">-J47</f>
        <v>40563.199999999997</v>
      </c>
      <c r="K51" s="27">
        <f t="shared" si="9"/>
        <v>25881.599999999999</v>
      </c>
      <c r="L51" s="27">
        <f t="shared" ref="L51" si="10">-L47</f>
        <v>20160</v>
      </c>
      <c r="M51" s="26"/>
    </row>
    <row r="52" spans="1:36" x14ac:dyDescent="0.25">
      <c r="G52" s="26" t="s">
        <v>39</v>
      </c>
      <c r="I52" s="24">
        <f>SUM(I50:I51)</f>
        <v>16551.488000000001</v>
      </c>
      <c r="J52" s="24">
        <f t="shared" ref="J52:K52" si="11">SUM(J50:J51)</f>
        <v>23691.487999999998</v>
      </c>
      <c r="K52" s="24">
        <f t="shared" si="11"/>
        <v>18699.743999999999</v>
      </c>
      <c r="L52" s="24">
        <f t="shared" ref="L52" si="12">SUM(L50:L51)</f>
        <v>16754.400000000001</v>
      </c>
      <c r="M52" s="26"/>
    </row>
    <row r="53" spans="1:36" ht="17.25" x14ac:dyDescent="0.4">
      <c r="G53" s="26" t="s">
        <v>40</v>
      </c>
      <c r="I53" s="2"/>
      <c r="J53" s="2"/>
      <c r="K53" s="27"/>
      <c r="L53" s="120">
        <f>-F43</f>
        <v>-11500</v>
      </c>
    </row>
    <row r="54" spans="1:36" ht="17.25" x14ac:dyDescent="0.4">
      <c r="G54" s="26" t="s">
        <v>41</v>
      </c>
      <c r="I54" s="2"/>
      <c r="J54" s="2"/>
      <c r="K54" s="27"/>
      <c r="L54" s="27">
        <f>L62</f>
        <v>63081.600000000006</v>
      </c>
      <c r="M54" s="26"/>
    </row>
    <row r="55" spans="1:36" x14ac:dyDescent="0.25">
      <c r="G55" s="26" t="s">
        <v>42</v>
      </c>
      <c r="I55" s="2"/>
      <c r="J55" s="2"/>
      <c r="K55" s="2"/>
      <c r="L55" s="120">
        <f>SUM(L52:L54)</f>
        <v>68336</v>
      </c>
    </row>
    <row r="56" spans="1:36" x14ac:dyDescent="0.25">
      <c r="G56" s="26"/>
      <c r="I56" s="2"/>
      <c r="J56" s="2"/>
      <c r="K56" s="2"/>
    </row>
    <row r="57" spans="1:36" x14ac:dyDescent="0.25">
      <c r="G57" s="26"/>
      <c r="I57" s="2"/>
      <c r="J57" s="26" t="s">
        <v>50</v>
      </c>
      <c r="K57" s="26" t="s">
        <v>49</v>
      </c>
      <c r="L57" s="71" t="s">
        <v>81</v>
      </c>
    </row>
    <row r="58" spans="1:36" x14ac:dyDescent="0.25">
      <c r="G58" s="26" t="s">
        <v>43</v>
      </c>
      <c r="I58" s="2"/>
      <c r="J58" s="2">
        <f>E32</f>
        <v>5000</v>
      </c>
      <c r="K58" s="2">
        <f>I32</f>
        <v>85000</v>
      </c>
    </row>
    <row r="59" spans="1:36" x14ac:dyDescent="0.25">
      <c r="G59" s="26" t="s">
        <v>44</v>
      </c>
      <c r="I59" s="2"/>
      <c r="J59" s="2">
        <v>0</v>
      </c>
      <c r="K59" s="2">
        <f>I30*(O14+O15)</f>
        <v>30240</v>
      </c>
    </row>
    <row r="60" spans="1:36" x14ac:dyDescent="0.25">
      <c r="G60" s="26" t="s">
        <v>45</v>
      </c>
      <c r="I60" s="2"/>
      <c r="J60" s="2">
        <f>J58-J59</f>
        <v>5000</v>
      </c>
      <c r="K60" s="2">
        <f>K58-K59</f>
        <v>54760</v>
      </c>
    </row>
    <row r="61" spans="1:36" x14ac:dyDescent="0.25">
      <c r="G61" s="26" t="s">
        <v>46</v>
      </c>
      <c r="I61" s="2"/>
      <c r="J61" s="2">
        <f>J60*-L30</f>
        <v>-1700.0000000000002</v>
      </c>
      <c r="K61" s="2">
        <f>-K60*L30</f>
        <v>-18618.400000000001</v>
      </c>
    </row>
    <row r="62" spans="1:36" x14ac:dyDescent="0.25">
      <c r="G62" s="26" t="s">
        <v>47</v>
      </c>
      <c r="I62" s="2"/>
      <c r="J62" s="2">
        <f>J58+J61</f>
        <v>3300</v>
      </c>
      <c r="K62" s="2">
        <f>K58+K61</f>
        <v>66381.600000000006</v>
      </c>
      <c r="L62" s="26">
        <f>K62-J62</f>
        <v>63081.600000000006</v>
      </c>
    </row>
    <row r="63" spans="1:36"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row>
    <row r="64" spans="1:36"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row>
    <row r="65" spans="1:36"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row>
    <row r="66" spans="1:36"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row>
    <row r="67" spans="1:36"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row>
    <row r="68" spans="1:36"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row>
    <row r="69" spans="1:36"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row>
    <row r="70" spans="1:36"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row>
    <row r="71" spans="1:36"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row>
    <row r="72" spans="1:36"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row>
    <row r="73" spans="1:36"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row>
    <row r="74" spans="1:36"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row>
    <row r="75" spans="1:36"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row>
    <row r="76" spans="1:36"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row>
    <row r="77" spans="1:36"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row>
    <row r="78" spans="1:36"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row>
    <row r="79" spans="1:36"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row>
    <row r="80" spans="1:36"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row>
    <row r="81" spans="1:36"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row>
    <row r="82" spans="1:36"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row>
    <row r="83" spans="1:36"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row>
    <row r="84" spans="1:36"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row>
    <row r="85" spans="1:36"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row>
    <row r="86" spans="1:36"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row>
    <row r="87" spans="1:36"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row>
    <row r="88" spans="1:36"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row>
    <row r="89" spans="1:36"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row>
    <row r="90" spans="1:36"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row>
    <row r="91" spans="1:36"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row>
    <row r="92" spans="1:36"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row>
    <row r="93" spans="1:36"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row>
    <row r="94" spans="1:36"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row>
    <row r="95" spans="1:36"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row>
    <row r="96" spans="1:36"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row>
    <row r="97" spans="1:36"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row>
    <row r="98" spans="1:36"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row>
    <row r="99" spans="1:36"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row>
    <row r="100" spans="1:36"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row>
    <row r="101" spans="1:36"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row>
    <row r="102" spans="1:36"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row>
    <row r="103" spans="1:36"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row>
    <row r="104" spans="1:36"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row>
    <row r="105" spans="1:36"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row>
    <row r="106" spans="1:36"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row>
    <row r="107" spans="1:36"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row>
    <row r="108" spans="1:36"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row>
    <row r="109" spans="1:36"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row>
    <row r="110" spans="1:36"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row>
    <row r="111" spans="1:36"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row>
    <row r="112" spans="1:36"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row>
    <row r="113" spans="1:36"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row>
    <row r="114" spans="1:36"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row>
    <row r="115" spans="1:36"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row>
    <row r="116" spans="1:36"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row>
    <row r="117" spans="1:36"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row>
    <row r="118" spans="1:36"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row>
    <row r="119" spans="1:36"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row>
    <row r="120" spans="1:36"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row>
    <row r="121" spans="1:36"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row>
    <row r="122" spans="1:36"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row>
    <row r="123" spans="1:36"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row>
    <row r="124" spans="1:36"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row>
    <row r="125" spans="1:36"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row>
    <row r="126" spans="1:36"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row>
    <row r="127" spans="1:36"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row>
    <row r="128" spans="1:36"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row>
    <row r="129" spans="1:36"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row>
    <row r="130" spans="1:36"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row>
    <row r="131" spans="1:36"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row>
    <row r="132" spans="1:36"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row>
    <row r="133" spans="1:36"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row>
    <row r="134" spans="1:36"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row>
    <row r="135" spans="1:36"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row>
    <row r="136" spans="1:36"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row>
    <row r="137" spans="1:36"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row>
    <row r="138" spans="1:36"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row>
    <row r="139" spans="1:36"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row>
    <row r="140" spans="1:36"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row>
    <row r="141" spans="1:36"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row>
    <row r="142" spans="1:36"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row>
  </sheetData>
  <mergeCells count="5">
    <mergeCell ref="B37:L37"/>
    <mergeCell ref="M8:Q8"/>
    <mergeCell ref="B27:L27"/>
    <mergeCell ref="G39:K39"/>
    <mergeCell ref="B39:F39"/>
  </mergeCells>
  <pageMargins left="0.7" right="0.7" top="0.75" bottom="0.75" header="0.3" footer="0.3"/>
  <pageSetup scale="7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9"/>
  <sheetViews>
    <sheetView tabSelected="1" topLeftCell="A20" zoomScaleNormal="100" workbookViewId="0">
      <selection activeCell="C22" sqref="C22:I33"/>
    </sheetView>
  </sheetViews>
  <sheetFormatPr defaultRowHeight="15" x14ac:dyDescent="0.25"/>
  <cols>
    <col min="1" max="1" width="4.42578125" customWidth="1"/>
    <col min="2" max="2" width="5.5703125" customWidth="1"/>
    <col min="3" max="3" width="41.42578125" customWidth="1"/>
    <col min="4" max="4" width="13.140625" customWidth="1"/>
    <col min="5" max="5" width="2.140625" customWidth="1"/>
    <col min="6" max="6" width="12.85546875" customWidth="1"/>
    <col min="8" max="8" width="12.7109375" customWidth="1"/>
    <col min="9" max="9" width="13.5703125" customWidth="1"/>
    <col min="12" max="12" width="10.140625" bestFit="1" customWidth="1"/>
  </cols>
  <sheetData>
    <row r="1" spans="1:18" x14ac:dyDescent="0.25">
      <c r="A1" s="86"/>
      <c r="B1" s="86"/>
      <c r="C1" s="86"/>
      <c r="D1" s="86"/>
      <c r="E1" s="86"/>
      <c r="F1" s="86"/>
      <c r="G1" s="86"/>
      <c r="H1" s="86"/>
      <c r="I1" s="86"/>
      <c r="J1" s="86"/>
      <c r="K1" s="86"/>
      <c r="L1" s="86"/>
      <c r="M1" s="86"/>
      <c r="N1" s="86"/>
      <c r="O1" s="86"/>
      <c r="P1" s="86"/>
      <c r="Q1" s="86"/>
      <c r="R1" s="86"/>
    </row>
    <row r="2" spans="1:18" ht="23.25" x14ac:dyDescent="0.35">
      <c r="A2" s="86"/>
      <c r="B2" s="103" t="s">
        <v>51</v>
      </c>
      <c r="C2" s="86"/>
      <c r="D2" s="86"/>
      <c r="E2" s="86"/>
      <c r="F2" s="86"/>
      <c r="G2" s="86"/>
      <c r="H2" s="86"/>
      <c r="I2" s="86"/>
      <c r="J2" s="86"/>
      <c r="K2" s="86"/>
      <c r="L2" s="86"/>
      <c r="M2" s="86"/>
      <c r="N2" s="86"/>
      <c r="O2" s="86"/>
      <c r="P2" s="86"/>
      <c r="Q2" s="86"/>
      <c r="R2" s="86"/>
    </row>
    <row r="3" spans="1:18" x14ac:dyDescent="0.25">
      <c r="A3" s="86"/>
      <c r="B3" s="86"/>
      <c r="C3" s="86"/>
      <c r="D3" s="86"/>
      <c r="E3" s="86"/>
      <c r="F3" s="86"/>
      <c r="G3" s="86"/>
      <c r="H3" s="86"/>
      <c r="I3" s="86"/>
      <c r="J3" s="86"/>
      <c r="K3" s="86"/>
      <c r="L3" s="86"/>
      <c r="M3" s="86"/>
      <c r="N3" s="86"/>
      <c r="O3" s="86"/>
      <c r="P3" s="86"/>
      <c r="Q3" s="86"/>
      <c r="R3" s="86"/>
    </row>
    <row r="4" spans="1:18" ht="19.5" thickBot="1" x14ac:dyDescent="0.35">
      <c r="A4" s="86"/>
      <c r="B4" s="102"/>
      <c r="C4" s="86"/>
      <c r="D4" s="86"/>
      <c r="E4" s="86"/>
      <c r="F4" s="86"/>
      <c r="G4" s="86"/>
      <c r="H4" s="86"/>
      <c r="I4" s="154" t="s">
        <v>0</v>
      </c>
      <c r="J4" s="154"/>
      <c r="K4" s="154"/>
      <c r="L4" s="154"/>
      <c r="M4" s="154"/>
      <c r="N4" s="86"/>
      <c r="O4" s="86"/>
      <c r="P4" s="86"/>
      <c r="Q4" s="86"/>
      <c r="R4" s="86"/>
    </row>
    <row r="5" spans="1:18" ht="15.75" thickBot="1" x14ac:dyDescent="0.3">
      <c r="A5" s="86"/>
      <c r="B5" s="102"/>
      <c r="C5" s="86"/>
      <c r="D5" s="86"/>
      <c r="E5" s="86"/>
      <c r="F5" s="86"/>
      <c r="G5" s="86"/>
      <c r="H5" s="86"/>
      <c r="I5" s="97" t="s">
        <v>1</v>
      </c>
      <c r="J5" s="98" t="s">
        <v>2</v>
      </c>
      <c r="K5" s="98" t="s">
        <v>3</v>
      </c>
      <c r="L5" s="98" t="s">
        <v>4</v>
      </c>
      <c r="M5" s="99" t="s">
        <v>5</v>
      </c>
      <c r="N5" s="86"/>
      <c r="O5" s="86"/>
      <c r="P5" s="86"/>
      <c r="Q5" s="86"/>
      <c r="R5" s="86"/>
    </row>
    <row r="6" spans="1:18" x14ac:dyDescent="0.25">
      <c r="A6" s="86"/>
      <c r="B6" s="102"/>
      <c r="C6" s="86"/>
      <c r="D6" s="86"/>
      <c r="E6" s="86"/>
      <c r="F6" s="86"/>
      <c r="G6" s="86"/>
      <c r="H6" s="86"/>
      <c r="I6" s="94">
        <v>1</v>
      </c>
      <c r="J6" s="95">
        <v>0.33329999999999999</v>
      </c>
      <c r="K6" s="95">
        <v>0.2</v>
      </c>
      <c r="L6" s="95">
        <v>0.1429</v>
      </c>
      <c r="M6" s="96">
        <v>0.1</v>
      </c>
      <c r="N6" s="86"/>
      <c r="O6" s="86"/>
      <c r="P6" s="86"/>
      <c r="Q6" s="86"/>
      <c r="R6" s="86">
        <v>1</v>
      </c>
    </row>
    <row r="7" spans="1:18" x14ac:dyDescent="0.25">
      <c r="A7" s="86"/>
      <c r="B7" s="102"/>
      <c r="C7" s="86"/>
      <c r="D7" s="86"/>
      <c r="E7" s="86"/>
      <c r="F7" s="86"/>
      <c r="G7" s="86"/>
      <c r="H7" s="86"/>
      <c r="I7" s="90">
        <v>2</v>
      </c>
      <c r="J7" s="89">
        <v>0.44450000000000001</v>
      </c>
      <c r="K7" s="89">
        <v>0.32</v>
      </c>
      <c r="L7" s="89">
        <v>0.24490000000000001</v>
      </c>
      <c r="M7" s="91">
        <v>0.18</v>
      </c>
      <c r="N7" s="86"/>
      <c r="O7" s="86"/>
      <c r="P7" s="86"/>
      <c r="Q7" s="86"/>
      <c r="R7" s="86">
        <v>2</v>
      </c>
    </row>
    <row r="8" spans="1:18" x14ac:dyDescent="0.25">
      <c r="A8" s="86"/>
      <c r="B8" s="102"/>
      <c r="C8" s="86"/>
      <c r="D8" s="86"/>
      <c r="E8" s="86"/>
      <c r="F8" s="86"/>
      <c r="G8" s="86"/>
      <c r="H8" s="86"/>
      <c r="I8" s="90">
        <v>3</v>
      </c>
      <c r="J8" s="89">
        <v>0.14810000000000001</v>
      </c>
      <c r="K8" s="89">
        <v>0.192</v>
      </c>
      <c r="L8" s="89">
        <v>0.1749</v>
      </c>
      <c r="M8" s="91">
        <v>0.14399999999999999</v>
      </c>
      <c r="N8" s="86"/>
      <c r="O8" s="86"/>
      <c r="P8" s="86"/>
      <c r="Q8" s="86"/>
      <c r="R8" s="86">
        <v>3</v>
      </c>
    </row>
    <row r="9" spans="1:18" x14ac:dyDescent="0.25">
      <c r="A9" s="86"/>
      <c r="B9" s="102"/>
      <c r="C9" s="86"/>
      <c r="D9" s="86"/>
      <c r="E9" s="86"/>
      <c r="F9" s="86"/>
      <c r="G9" s="86"/>
      <c r="H9" s="86"/>
      <c r="I9" s="90">
        <v>4</v>
      </c>
      <c r="J9" s="89">
        <v>7.4099999999999999E-2</v>
      </c>
      <c r="K9" s="89">
        <v>0.1152</v>
      </c>
      <c r="L9" s="89">
        <v>0.1249</v>
      </c>
      <c r="M9" s="91">
        <v>0.1152</v>
      </c>
      <c r="N9" s="86"/>
      <c r="O9" s="86"/>
      <c r="P9" s="86"/>
      <c r="Q9" s="86"/>
      <c r="R9" s="86">
        <v>4</v>
      </c>
    </row>
    <row r="10" spans="1:18" x14ac:dyDescent="0.25">
      <c r="A10" s="86"/>
      <c r="B10" s="102"/>
      <c r="C10" s="86"/>
      <c r="D10" s="86"/>
      <c r="E10" s="86"/>
      <c r="F10" s="86"/>
      <c r="G10" s="86"/>
      <c r="H10" s="86"/>
      <c r="I10" s="90">
        <v>5</v>
      </c>
      <c r="J10" s="100"/>
      <c r="K10" s="89">
        <v>0.1152</v>
      </c>
      <c r="L10" s="89">
        <v>8.9300000000000004E-2</v>
      </c>
      <c r="M10" s="91">
        <v>9.2200000000000004E-2</v>
      </c>
      <c r="N10" s="86"/>
      <c r="O10" s="86"/>
      <c r="P10" s="86"/>
      <c r="Q10" s="86"/>
      <c r="R10" s="86">
        <v>5</v>
      </c>
    </row>
    <row r="11" spans="1:18" x14ac:dyDescent="0.25">
      <c r="A11" s="86"/>
      <c r="B11" s="102"/>
      <c r="C11" s="86"/>
      <c r="D11" s="86"/>
      <c r="E11" s="86"/>
      <c r="F11" s="86"/>
      <c r="G11" s="86"/>
      <c r="H11" s="86"/>
      <c r="I11" s="90">
        <v>6</v>
      </c>
      <c r="J11" s="100"/>
      <c r="K11" s="89">
        <v>5.7599999999999998E-2</v>
      </c>
      <c r="L11" s="89">
        <v>8.9200000000000002E-2</v>
      </c>
      <c r="M11" s="91">
        <v>7.3700000000000002E-2</v>
      </c>
      <c r="N11" s="86"/>
      <c r="O11" s="86"/>
      <c r="P11" s="86"/>
      <c r="Q11" s="86"/>
      <c r="R11" s="86">
        <v>6</v>
      </c>
    </row>
    <row r="12" spans="1:18" x14ac:dyDescent="0.25">
      <c r="A12" s="86"/>
      <c r="B12" s="86"/>
      <c r="C12" s="86"/>
      <c r="D12" s="86"/>
      <c r="E12" s="86"/>
      <c r="F12" s="104"/>
      <c r="G12" s="86"/>
      <c r="H12" s="86"/>
      <c r="I12" s="90">
        <v>7</v>
      </c>
      <c r="J12" s="100"/>
      <c r="K12" s="100"/>
      <c r="L12" s="89">
        <v>8.9300000000000004E-2</v>
      </c>
      <c r="M12" s="91">
        <v>6.5500000000000003E-2</v>
      </c>
      <c r="N12" s="86"/>
      <c r="O12" s="86"/>
      <c r="P12" s="86"/>
      <c r="Q12" s="86"/>
      <c r="R12" s="86">
        <v>7</v>
      </c>
    </row>
    <row r="13" spans="1:18" x14ac:dyDescent="0.25">
      <c r="A13" s="86"/>
      <c r="B13" s="86"/>
      <c r="C13" s="86"/>
      <c r="D13" s="86"/>
      <c r="E13" s="86"/>
      <c r="F13" s="105"/>
      <c r="G13" s="86"/>
      <c r="H13" s="86"/>
      <c r="I13" s="90">
        <v>8</v>
      </c>
      <c r="J13" s="100"/>
      <c r="K13" s="100"/>
      <c r="L13" s="89">
        <v>4.4600000000000001E-2</v>
      </c>
      <c r="M13" s="91">
        <v>6.5500000000000003E-2</v>
      </c>
      <c r="N13" s="86"/>
      <c r="O13" s="86"/>
      <c r="P13" s="86"/>
      <c r="Q13" s="86"/>
      <c r="R13" s="86">
        <v>8</v>
      </c>
    </row>
    <row r="14" spans="1:18" x14ac:dyDescent="0.25">
      <c r="A14" s="86"/>
      <c r="B14" s="86"/>
      <c r="C14" s="87"/>
      <c r="D14" s="87"/>
      <c r="E14" s="87"/>
      <c r="F14" s="87"/>
      <c r="G14" s="87"/>
      <c r="H14" s="86"/>
      <c r="I14" s="90">
        <v>9</v>
      </c>
      <c r="J14" s="100"/>
      <c r="K14" s="100"/>
      <c r="L14" s="100"/>
      <c r="M14" s="91">
        <v>6.5600000000000006E-2</v>
      </c>
      <c r="N14" s="86"/>
      <c r="O14" s="86"/>
      <c r="P14" s="86"/>
      <c r="Q14" s="86"/>
      <c r="R14" s="86">
        <v>9</v>
      </c>
    </row>
    <row r="15" spans="1:18" x14ac:dyDescent="0.25">
      <c r="A15" s="86"/>
      <c r="B15" s="86"/>
      <c r="C15" s="87"/>
      <c r="D15" s="87"/>
      <c r="E15" s="87"/>
      <c r="F15" s="87"/>
      <c r="G15" s="87"/>
      <c r="H15" s="86"/>
      <c r="I15" s="90">
        <v>10</v>
      </c>
      <c r="J15" s="100"/>
      <c r="K15" s="100"/>
      <c r="L15" s="100"/>
      <c r="M15" s="91">
        <v>6.5500000000000003E-2</v>
      </c>
      <c r="N15" s="86"/>
      <c r="O15" s="86"/>
      <c r="P15" s="86"/>
      <c r="Q15" s="86"/>
      <c r="R15" s="86">
        <v>10</v>
      </c>
    </row>
    <row r="16" spans="1:18" ht="15.75" thickBot="1" x14ac:dyDescent="0.3">
      <c r="A16" s="86"/>
      <c r="B16" s="86"/>
      <c r="C16" s="87"/>
      <c r="D16" s="87"/>
      <c r="E16" s="87"/>
      <c r="F16" s="87"/>
      <c r="G16" s="87"/>
      <c r="H16" s="86"/>
      <c r="I16" s="92">
        <v>11</v>
      </c>
      <c r="J16" s="101"/>
      <c r="K16" s="101"/>
      <c r="L16" s="101"/>
      <c r="M16" s="93">
        <v>3.2800000000000003E-2</v>
      </c>
      <c r="N16" s="86"/>
      <c r="O16" s="86"/>
      <c r="P16" s="86"/>
      <c r="Q16" s="86"/>
      <c r="R16" s="86"/>
    </row>
    <row r="17" spans="1:18" x14ac:dyDescent="0.25">
      <c r="A17" s="86"/>
      <c r="B17" s="86"/>
      <c r="C17" s="87"/>
      <c r="D17" s="87"/>
      <c r="E17" s="87"/>
      <c r="F17" s="87"/>
      <c r="G17" s="87"/>
      <c r="H17" s="86"/>
      <c r="I17" s="86"/>
      <c r="J17" s="86"/>
      <c r="K17" s="86"/>
      <c r="L17" s="86"/>
      <c r="M17" s="86"/>
      <c r="N17" s="86"/>
      <c r="O17" s="86"/>
      <c r="P17" s="86"/>
      <c r="Q17" s="86"/>
      <c r="R17" s="86"/>
    </row>
    <row r="18" spans="1:18" x14ac:dyDescent="0.25">
      <c r="A18" s="86"/>
      <c r="B18" s="86"/>
      <c r="C18" s="87"/>
      <c r="D18" s="87"/>
      <c r="E18" s="87"/>
      <c r="F18" s="87"/>
      <c r="G18" s="87"/>
      <c r="H18" s="86"/>
      <c r="I18" s="86"/>
      <c r="J18" s="86"/>
      <c r="K18" s="86"/>
      <c r="L18" s="86"/>
      <c r="M18" s="86"/>
      <c r="N18" s="86"/>
      <c r="O18" s="86"/>
      <c r="P18" s="86"/>
      <c r="Q18" s="86"/>
      <c r="R18" s="86"/>
    </row>
    <row r="19" spans="1:18" ht="3" customHeight="1" x14ac:dyDescent="0.25">
      <c r="A19" s="86"/>
      <c r="B19" s="86"/>
      <c r="C19" s="87"/>
      <c r="D19" s="87"/>
      <c r="E19" s="87"/>
      <c r="F19" s="87"/>
      <c r="G19" s="87"/>
      <c r="H19" s="86"/>
      <c r="I19" s="86"/>
      <c r="J19" s="86"/>
      <c r="K19" s="86"/>
      <c r="L19" s="86"/>
      <c r="M19" s="86"/>
      <c r="N19" s="86"/>
      <c r="O19" s="86"/>
      <c r="P19" s="86"/>
      <c r="Q19" s="86"/>
      <c r="R19" s="86"/>
    </row>
    <row r="20" spans="1:18" ht="3" customHeight="1" x14ac:dyDescent="0.25">
      <c r="A20" s="86"/>
      <c r="B20" s="86"/>
      <c r="C20" s="87"/>
      <c r="D20" s="87"/>
      <c r="E20" s="87"/>
      <c r="F20" s="87"/>
      <c r="G20" s="87"/>
      <c r="H20" s="86"/>
      <c r="I20" s="86"/>
      <c r="J20" s="86"/>
      <c r="K20" s="86"/>
      <c r="L20" s="86"/>
      <c r="M20" s="86"/>
      <c r="N20" s="86"/>
      <c r="O20" s="86"/>
      <c r="P20" s="86"/>
      <c r="Q20" s="86"/>
      <c r="R20" s="86"/>
    </row>
    <row r="21" spans="1:18" ht="3" customHeight="1" x14ac:dyDescent="0.25">
      <c r="A21" s="86"/>
      <c r="B21" s="86"/>
      <c r="C21" s="87"/>
      <c r="D21" s="87"/>
      <c r="E21" s="87"/>
      <c r="F21" s="87"/>
      <c r="G21" s="87"/>
      <c r="H21" s="86"/>
      <c r="I21" s="86"/>
      <c r="J21" s="86"/>
      <c r="K21" s="86"/>
      <c r="L21" s="86"/>
      <c r="M21" s="86"/>
      <c r="N21" s="86"/>
      <c r="O21" s="86"/>
      <c r="P21" s="86"/>
      <c r="Q21" s="86"/>
      <c r="R21" s="86"/>
    </row>
    <row r="22" spans="1:18" ht="93.75" customHeight="1" thickBot="1" x14ac:dyDescent="0.3">
      <c r="A22" s="86"/>
      <c r="B22" s="86"/>
      <c r="C22" s="87"/>
      <c r="D22" s="106" t="s">
        <v>94</v>
      </c>
      <c r="E22" s="107"/>
      <c r="F22" s="106" t="s">
        <v>95</v>
      </c>
      <c r="G22" s="87"/>
      <c r="H22" s="112" t="s">
        <v>102</v>
      </c>
      <c r="I22" s="113" t="s">
        <v>130</v>
      </c>
      <c r="J22" s="86"/>
      <c r="K22" s="86"/>
      <c r="L22" s="86"/>
      <c r="M22" s="86"/>
      <c r="N22" s="86"/>
      <c r="O22" s="86"/>
      <c r="P22" s="86"/>
      <c r="Q22" s="86"/>
      <c r="R22" s="86"/>
    </row>
    <row r="23" spans="1:18" ht="17.25" customHeight="1" x14ac:dyDescent="0.25">
      <c r="A23" s="86"/>
      <c r="B23" s="86"/>
      <c r="C23" s="121" t="s">
        <v>96</v>
      </c>
      <c r="D23" s="88">
        <v>125000</v>
      </c>
      <c r="E23" s="88"/>
      <c r="F23" s="88">
        <v>150000</v>
      </c>
      <c r="G23" s="87"/>
      <c r="H23" s="111">
        <v>1</v>
      </c>
      <c r="I23" s="108">
        <f>SUM(K10:K11)*D23</f>
        <v>21600</v>
      </c>
      <c r="J23" s="86"/>
      <c r="K23" s="86"/>
      <c r="L23" s="86"/>
      <c r="M23" s="86"/>
      <c r="N23" s="86"/>
      <c r="O23" s="86"/>
      <c r="P23" s="86"/>
      <c r="Q23" s="86"/>
      <c r="R23" s="86"/>
    </row>
    <row r="24" spans="1:18" x14ac:dyDescent="0.25">
      <c r="A24" s="86"/>
      <c r="B24" s="86"/>
      <c r="C24" s="121" t="s">
        <v>97</v>
      </c>
      <c r="D24" s="88">
        <v>2</v>
      </c>
      <c r="E24" s="88"/>
      <c r="F24" s="114"/>
      <c r="G24" s="87"/>
      <c r="H24" s="111">
        <v>2</v>
      </c>
      <c r="I24" s="108">
        <f>K11*D23</f>
        <v>7200</v>
      </c>
      <c r="J24" s="86"/>
      <c r="K24" s="86"/>
      <c r="L24" s="86"/>
      <c r="M24" s="86"/>
      <c r="N24" s="86"/>
      <c r="O24" s="86"/>
      <c r="P24" s="86"/>
      <c r="Q24" s="86"/>
      <c r="R24" s="86"/>
    </row>
    <row r="25" spans="1:18" x14ac:dyDescent="0.25">
      <c r="A25" s="86"/>
      <c r="B25" s="86"/>
      <c r="C25" s="121" t="s">
        <v>213</v>
      </c>
      <c r="D25" s="88">
        <v>35000</v>
      </c>
      <c r="E25" s="88"/>
      <c r="F25" s="88">
        <v>45000</v>
      </c>
      <c r="G25" s="87"/>
      <c r="H25" s="111">
        <v>3</v>
      </c>
      <c r="I25" s="108">
        <v>0</v>
      </c>
      <c r="J25" s="86"/>
      <c r="K25" s="86"/>
      <c r="L25" s="86"/>
      <c r="M25" s="86"/>
      <c r="N25" s="86"/>
      <c r="O25" s="86"/>
      <c r="P25" s="86"/>
      <c r="Q25" s="86"/>
      <c r="R25" s="86"/>
    </row>
    <row r="26" spans="1:18" ht="15.75" thickBot="1" x14ac:dyDescent="0.3">
      <c r="A26" s="86"/>
      <c r="B26" s="86"/>
      <c r="C26" s="121"/>
      <c r="D26" s="87"/>
      <c r="E26" s="87"/>
      <c r="F26" s="87"/>
      <c r="G26" s="87"/>
      <c r="H26" s="111">
        <v>4</v>
      </c>
      <c r="I26" s="108">
        <v>0</v>
      </c>
      <c r="J26" s="86"/>
      <c r="K26" s="86"/>
      <c r="L26" s="122"/>
      <c r="M26" s="86"/>
      <c r="N26" s="86"/>
      <c r="O26" s="86"/>
      <c r="P26" s="86"/>
      <c r="Q26" s="86"/>
      <c r="R26" s="86"/>
    </row>
    <row r="27" spans="1:18" ht="17.25" customHeight="1" thickBot="1" x14ac:dyDescent="0.3">
      <c r="A27" s="86"/>
      <c r="B27" s="86"/>
      <c r="C27" s="121" t="s">
        <v>128</v>
      </c>
      <c r="D27" s="157">
        <f>F33-D33</f>
        <v>18840</v>
      </c>
      <c r="E27" s="158"/>
      <c r="F27" s="159"/>
      <c r="G27" s="87"/>
      <c r="H27" s="111">
        <v>5</v>
      </c>
      <c r="I27" s="108">
        <v>0</v>
      </c>
      <c r="J27" s="86"/>
      <c r="K27" s="86"/>
      <c r="L27" s="120"/>
      <c r="M27" s="86"/>
      <c r="N27" s="86"/>
      <c r="O27" s="86"/>
      <c r="P27" s="86"/>
      <c r="Q27" s="86"/>
      <c r="R27" s="86"/>
    </row>
    <row r="28" spans="1:18" x14ac:dyDescent="0.25">
      <c r="A28" s="86"/>
      <c r="B28" s="86"/>
      <c r="C28" s="87"/>
      <c r="D28" s="87"/>
      <c r="E28" s="87"/>
      <c r="F28" s="87"/>
      <c r="G28" s="87"/>
      <c r="H28" s="86"/>
      <c r="I28" s="86"/>
      <c r="J28" s="86"/>
      <c r="K28" s="86"/>
      <c r="L28" s="86"/>
      <c r="M28" s="86"/>
      <c r="N28" s="86"/>
      <c r="O28" s="86"/>
      <c r="P28" s="86"/>
      <c r="Q28" s="86"/>
      <c r="R28" s="86"/>
    </row>
    <row r="29" spans="1:18" x14ac:dyDescent="0.25">
      <c r="A29" s="86"/>
      <c r="B29" s="86"/>
      <c r="C29" s="110" t="s">
        <v>98</v>
      </c>
      <c r="D29" s="109">
        <f>D25</f>
        <v>35000</v>
      </c>
      <c r="E29" s="109"/>
      <c r="F29" s="109">
        <f>F25</f>
        <v>45000</v>
      </c>
      <c r="G29" s="87"/>
      <c r="H29" s="86"/>
      <c r="I29" s="86"/>
      <c r="J29" s="86"/>
      <c r="K29" s="86"/>
      <c r="L29" s="86"/>
      <c r="M29" s="86"/>
      <c r="N29" s="86"/>
      <c r="O29" s="86"/>
      <c r="P29" s="86"/>
      <c r="Q29" s="86"/>
      <c r="R29" s="86"/>
    </row>
    <row r="30" spans="1:18" x14ac:dyDescent="0.25">
      <c r="A30" s="86"/>
      <c r="B30" s="86"/>
      <c r="C30" s="110" t="s">
        <v>129</v>
      </c>
      <c r="D30" s="109">
        <f>VLOOKUP(D24,H23:I27,2)</f>
        <v>7200</v>
      </c>
      <c r="E30" s="109"/>
      <c r="F30" s="109">
        <f>SUM(K9:K11)*F23</f>
        <v>43200</v>
      </c>
      <c r="G30" s="87"/>
      <c r="H30" s="86"/>
      <c r="I30" s="86"/>
      <c r="J30" s="86"/>
      <c r="K30" s="86"/>
      <c r="L30" s="86"/>
      <c r="M30" s="86"/>
      <c r="N30" s="86"/>
      <c r="O30" s="86"/>
      <c r="P30" s="86"/>
      <c r="Q30" s="86"/>
      <c r="R30" s="86"/>
    </row>
    <row r="31" spans="1:18" x14ac:dyDescent="0.25">
      <c r="A31" s="86"/>
      <c r="B31" s="86"/>
      <c r="C31" s="110" t="s">
        <v>99</v>
      </c>
      <c r="D31" s="109">
        <f>D29-D30</f>
        <v>27800</v>
      </c>
      <c r="E31" s="109"/>
      <c r="F31" s="109">
        <f>F29-F30</f>
        <v>1800</v>
      </c>
      <c r="G31" s="87"/>
      <c r="H31" s="86"/>
      <c r="I31" s="86"/>
      <c r="J31" s="86"/>
      <c r="K31" s="86"/>
      <c r="L31" s="86"/>
      <c r="M31" s="86"/>
      <c r="N31" s="86"/>
      <c r="O31" s="86"/>
      <c r="P31" s="86"/>
      <c r="Q31" s="86"/>
      <c r="R31" s="86"/>
    </row>
    <row r="32" spans="1:18" x14ac:dyDescent="0.25">
      <c r="A32" s="86"/>
      <c r="B32" s="86"/>
      <c r="C32" s="110" t="s">
        <v>100</v>
      </c>
      <c r="D32" s="109">
        <f>-0.34*D31</f>
        <v>-9452</v>
      </c>
      <c r="E32" s="109"/>
      <c r="F32" s="109">
        <f>-0.34*F31</f>
        <v>-612</v>
      </c>
      <c r="G32" s="87"/>
      <c r="H32" s="86"/>
      <c r="I32" s="86"/>
      <c r="J32" s="86"/>
      <c r="K32" s="86"/>
      <c r="L32" s="86"/>
      <c r="M32" s="86"/>
      <c r="N32" s="86"/>
      <c r="O32" s="86"/>
      <c r="P32" s="86"/>
      <c r="Q32" s="86"/>
      <c r="R32" s="86"/>
    </row>
    <row r="33" spans="1:18" x14ac:dyDescent="0.25">
      <c r="A33" s="86"/>
      <c r="B33" s="86"/>
      <c r="C33" s="110" t="s">
        <v>101</v>
      </c>
      <c r="D33" s="109">
        <f>D29+D32</f>
        <v>25548</v>
      </c>
      <c r="E33" s="109"/>
      <c r="F33" s="109">
        <f>F29+F32</f>
        <v>44388</v>
      </c>
      <c r="G33" s="87"/>
      <c r="H33" s="86"/>
      <c r="I33" s="86"/>
      <c r="J33" s="86"/>
      <c r="K33" s="86"/>
      <c r="L33" s="86"/>
      <c r="M33" s="86"/>
      <c r="N33" s="86"/>
      <c r="O33" s="86"/>
      <c r="P33" s="86"/>
      <c r="Q33" s="86"/>
      <c r="R33" s="86"/>
    </row>
    <row r="34" spans="1:18" x14ac:dyDescent="0.25">
      <c r="A34" s="86"/>
      <c r="B34" s="86"/>
      <c r="C34" s="87"/>
      <c r="D34" s="87"/>
      <c r="E34" s="87"/>
      <c r="F34" s="87"/>
      <c r="G34" s="87"/>
      <c r="H34" s="86"/>
      <c r="I34" s="86"/>
      <c r="J34" s="86"/>
      <c r="K34" s="86"/>
      <c r="L34" s="86"/>
      <c r="M34" s="86"/>
      <c r="N34" s="86"/>
      <c r="O34" s="86"/>
      <c r="P34" s="86"/>
      <c r="Q34" s="86"/>
      <c r="R34" s="86"/>
    </row>
    <row r="35" spans="1:18" x14ac:dyDescent="0.25">
      <c r="A35" s="86"/>
      <c r="B35" s="86"/>
      <c r="C35" s="87"/>
      <c r="D35" s="87"/>
      <c r="E35" s="87"/>
      <c r="F35" s="87"/>
      <c r="G35" s="87"/>
      <c r="H35" s="86"/>
      <c r="I35" s="86"/>
      <c r="J35" s="86"/>
      <c r="K35" s="86"/>
      <c r="L35" s="86"/>
      <c r="M35" s="86"/>
      <c r="N35" s="86"/>
      <c r="O35" s="86"/>
      <c r="P35" s="86"/>
      <c r="Q35" s="86"/>
      <c r="R35" s="86"/>
    </row>
    <row r="36" spans="1:18" x14ac:dyDescent="0.25">
      <c r="A36" s="86"/>
      <c r="B36" s="86"/>
      <c r="C36" s="87"/>
      <c r="D36" s="87"/>
      <c r="E36" s="87"/>
      <c r="F36" s="87"/>
      <c r="G36" s="87"/>
      <c r="H36" s="86"/>
      <c r="I36" s="86"/>
      <c r="J36" s="86"/>
      <c r="K36" s="86"/>
      <c r="L36" s="86"/>
      <c r="M36" s="86"/>
      <c r="N36" s="86"/>
      <c r="O36" s="86"/>
      <c r="P36" s="86"/>
      <c r="Q36" s="86"/>
      <c r="R36" s="86"/>
    </row>
    <row r="37" spans="1:18" x14ac:dyDescent="0.25">
      <c r="A37" s="86"/>
      <c r="B37" s="86"/>
      <c r="C37" s="87"/>
      <c r="D37" s="87"/>
      <c r="E37" s="87"/>
      <c r="F37" s="87"/>
      <c r="G37" s="87"/>
      <c r="H37" s="86"/>
      <c r="I37" s="86"/>
      <c r="J37" s="86"/>
      <c r="K37" s="86"/>
      <c r="L37" s="86"/>
      <c r="M37" s="86"/>
      <c r="N37" s="86"/>
      <c r="O37" s="86"/>
      <c r="P37" s="86"/>
      <c r="Q37" s="86"/>
      <c r="R37" s="86"/>
    </row>
    <row r="38" spans="1:18" x14ac:dyDescent="0.25">
      <c r="A38" s="86"/>
      <c r="B38" s="86"/>
      <c r="C38" s="87"/>
      <c r="D38" s="87"/>
      <c r="E38" s="87"/>
      <c r="F38" s="87"/>
      <c r="G38" s="87"/>
      <c r="H38" s="86"/>
      <c r="I38" s="86"/>
      <c r="J38" s="86"/>
      <c r="K38" s="86"/>
      <c r="L38" s="86"/>
      <c r="M38" s="86"/>
      <c r="N38" s="86"/>
      <c r="O38" s="86"/>
      <c r="P38" s="86"/>
      <c r="Q38" s="86"/>
      <c r="R38" s="86"/>
    </row>
    <row r="39" spans="1:18" x14ac:dyDescent="0.25">
      <c r="A39" s="86"/>
      <c r="B39" s="86"/>
      <c r="C39" s="87"/>
      <c r="D39" s="87"/>
      <c r="E39" s="87"/>
      <c r="F39" s="87"/>
      <c r="G39" s="87"/>
      <c r="H39" s="86"/>
      <c r="I39" s="86"/>
      <c r="J39" s="86"/>
      <c r="K39" s="86"/>
      <c r="L39" s="86"/>
      <c r="M39" s="86"/>
      <c r="N39" s="86"/>
      <c r="O39" s="86"/>
      <c r="P39" s="86"/>
      <c r="Q39" s="86"/>
      <c r="R39" s="86"/>
    </row>
    <row r="40" spans="1:18" x14ac:dyDescent="0.25">
      <c r="A40" s="86"/>
      <c r="B40" s="86"/>
      <c r="C40" s="87"/>
      <c r="D40" s="87"/>
      <c r="E40" s="87"/>
      <c r="F40" s="87"/>
      <c r="G40" s="87"/>
      <c r="H40" s="86"/>
      <c r="I40" s="86"/>
      <c r="J40" s="86"/>
      <c r="K40" s="86"/>
      <c r="L40" s="86"/>
      <c r="M40" s="86"/>
      <c r="N40" s="86"/>
      <c r="O40" s="86"/>
      <c r="P40" s="86"/>
      <c r="Q40" s="86"/>
      <c r="R40" s="86"/>
    </row>
    <row r="41" spans="1:18" x14ac:dyDescent="0.25">
      <c r="A41" s="86"/>
      <c r="B41" s="86"/>
      <c r="C41" s="87"/>
      <c r="D41" s="87"/>
      <c r="E41" s="87"/>
      <c r="F41" s="87"/>
      <c r="G41" s="87"/>
      <c r="H41" s="86"/>
      <c r="I41" s="86"/>
      <c r="J41" s="86"/>
      <c r="K41" s="86"/>
      <c r="L41" s="86"/>
      <c r="M41" s="86"/>
      <c r="N41" s="86"/>
      <c r="O41" s="86"/>
      <c r="P41" s="86"/>
      <c r="Q41" s="86"/>
      <c r="R41" s="86"/>
    </row>
    <row r="42" spans="1:18" x14ac:dyDescent="0.25">
      <c r="A42" s="86"/>
      <c r="B42" s="86"/>
      <c r="C42" s="87"/>
      <c r="D42" s="87"/>
      <c r="E42" s="87"/>
      <c r="F42" s="87"/>
      <c r="G42" s="87"/>
      <c r="H42" s="86"/>
      <c r="I42" s="86"/>
      <c r="J42" s="86"/>
      <c r="K42" s="86"/>
      <c r="L42" s="86"/>
      <c r="M42" s="86"/>
      <c r="N42" s="86"/>
      <c r="O42" s="86"/>
      <c r="P42" s="86"/>
      <c r="Q42" s="86"/>
      <c r="R42" s="86"/>
    </row>
    <row r="43" spans="1:18" x14ac:dyDescent="0.25">
      <c r="A43" s="86"/>
      <c r="B43" s="86"/>
      <c r="C43" s="87"/>
      <c r="D43" s="87"/>
      <c r="E43" s="87"/>
      <c r="F43" s="87"/>
      <c r="G43" s="87"/>
      <c r="H43" s="86"/>
      <c r="I43" s="86"/>
      <c r="J43" s="86"/>
      <c r="K43" s="86"/>
      <c r="L43" s="86"/>
      <c r="M43" s="86"/>
      <c r="N43" s="86"/>
      <c r="O43" s="86"/>
      <c r="P43" s="86"/>
      <c r="Q43" s="86"/>
      <c r="R43" s="86"/>
    </row>
    <row r="44" spans="1:18" x14ac:dyDescent="0.25">
      <c r="A44" s="86"/>
      <c r="B44" s="86"/>
      <c r="C44" s="87"/>
      <c r="D44" s="87"/>
      <c r="E44" s="87"/>
      <c r="F44" s="87"/>
      <c r="G44" s="87"/>
      <c r="H44" s="86"/>
      <c r="I44" s="86"/>
      <c r="J44" s="86"/>
      <c r="K44" s="86"/>
      <c r="L44" s="86"/>
      <c r="M44" s="86"/>
      <c r="N44" s="86"/>
      <c r="O44" s="86"/>
      <c r="P44" s="86"/>
      <c r="Q44" s="86"/>
      <c r="R44" s="86"/>
    </row>
    <row r="45" spans="1:18" x14ac:dyDescent="0.25">
      <c r="A45" s="86"/>
      <c r="B45" s="86"/>
      <c r="C45" s="87"/>
      <c r="D45" s="87"/>
      <c r="E45" s="87"/>
      <c r="F45" s="87"/>
      <c r="G45" s="87"/>
      <c r="H45" s="86"/>
      <c r="I45" s="86"/>
      <c r="J45" s="86"/>
      <c r="K45" s="86"/>
      <c r="L45" s="86"/>
      <c r="M45" s="86"/>
      <c r="N45" s="86"/>
      <c r="O45" s="86"/>
      <c r="P45" s="86"/>
      <c r="Q45" s="86"/>
      <c r="R45" s="86"/>
    </row>
    <row r="46" spans="1:18" x14ac:dyDescent="0.25">
      <c r="A46" s="86"/>
      <c r="B46" s="86"/>
      <c r="C46" s="87"/>
      <c r="D46" s="87"/>
      <c r="E46" s="87"/>
      <c r="F46" s="87"/>
      <c r="G46" s="87"/>
      <c r="H46" s="86"/>
      <c r="I46" s="86"/>
      <c r="J46" s="86"/>
      <c r="K46" s="86"/>
      <c r="L46" s="86"/>
      <c r="M46" s="86"/>
      <c r="N46" s="86"/>
      <c r="O46" s="86"/>
      <c r="P46" s="86"/>
      <c r="Q46" s="86"/>
      <c r="R46" s="86"/>
    </row>
    <row r="47" spans="1:18" x14ac:dyDescent="0.25">
      <c r="A47" s="86"/>
      <c r="B47" s="86"/>
      <c r="C47" s="87"/>
      <c r="D47" s="87"/>
      <c r="E47" s="87"/>
      <c r="F47" s="87"/>
      <c r="G47" s="87"/>
      <c r="H47" s="86"/>
      <c r="I47" s="86"/>
      <c r="J47" s="86"/>
      <c r="K47" s="86"/>
      <c r="L47" s="86"/>
      <c r="M47" s="86"/>
      <c r="N47" s="86"/>
      <c r="O47" s="86"/>
      <c r="P47" s="86"/>
      <c r="Q47" s="86"/>
      <c r="R47" s="86"/>
    </row>
    <row r="48" spans="1:18" x14ac:dyDescent="0.25">
      <c r="A48" s="86"/>
      <c r="B48" s="86"/>
      <c r="C48" s="87"/>
      <c r="D48" s="87"/>
      <c r="E48" s="87"/>
      <c r="F48" s="87"/>
      <c r="G48" s="87"/>
      <c r="H48" s="86"/>
      <c r="I48" s="86"/>
      <c r="J48" s="86"/>
      <c r="K48" s="86"/>
      <c r="L48" s="86"/>
      <c r="M48" s="86"/>
      <c r="N48" s="86"/>
      <c r="O48" s="86"/>
      <c r="P48" s="86"/>
      <c r="Q48" s="86"/>
      <c r="R48" s="86"/>
    </row>
    <row r="49" spans="1:18" x14ac:dyDescent="0.25">
      <c r="A49" s="86"/>
      <c r="B49" s="86"/>
      <c r="C49" s="87"/>
      <c r="D49" s="87"/>
      <c r="E49" s="87"/>
      <c r="F49" s="87"/>
      <c r="G49" s="87"/>
      <c r="H49" s="86"/>
      <c r="I49" s="86"/>
      <c r="J49" s="86"/>
      <c r="K49" s="86"/>
      <c r="L49" s="86"/>
      <c r="M49" s="86"/>
      <c r="N49" s="86"/>
      <c r="O49" s="86"/>
      <c r="P49" s="86"/>
      <c r="Q49" s="86"/>
      <c r="R49" s="86"/>
    </row>
    <row r="50" spans="1:18" x14ac:dyDescent="0.25">
      <c r="A50" s="86"/>
      <c r="B50" s="86"/>
      <c r="C50" s="87"/>
      <c r="D50" s="87"/>
      <c r="E50" s="87"/>
      <c r="F50" s="87"/>
      <c r="G50" s="87"/>
      <c r="H50" s="86"/>
      <c r="I50" s="86"/>
      <c r="J50" s="86"/>
      <c r="K50" s="86"/>
      <c r="L50" s="86"/>
      <c r="M50" s="86"/>
      <c r="N50" s="86"/>
      <c r="O50" s="86"/>
      <c r="P50" s="86"/>
      <c r="Q50" s="86"/>
      <c r="R50" s="86"/>
    </row>
    <row r="51" spans="1:18" x14ac:dyDescent="0.25">
      <c r="A51" s="86"/>
      <c r="B51" s="86"/>
      <c r="C51" s="87"/>
      <c r="D51" s="87"/>
      <c r="E51" s="87"/>
      <c r="F51" s="87"/>
      <c r="G51" s="87"/>
      <c r="H51" s="86"/>
      <c r="I51" s="86"/>
      <c r="J51" s="86"/>
      <c r="K51" s="86"/>
      <c r="L51" s="86"/>
      <c r="M51" s="86"/>
      <c r="N51" s="86"/>
      <c r="O51" s="86"/>
      <c r="P51" s="86"/>
      <c r="Q51" s="86"/>
      <c r="R51" s="86"/>
    </row>
    <row r="52" spans="1:18" x14ac:dyDescent="0.25">
      <c r="A52" s="86"/>
      <c r="B52" s="86"/>
      <c r="C52" s="87"/>
      <c r="D52" s="87"/>
      <c r="E52" s="87"/>
      <c r="F52" s="87"/>
      <c r="G52" s="87"/>
      <c r="H52" s="86"/>
      <c r="I52" s="86"/>
      <c r="J52" s="86"/>
      <c r="K52" s="86"/>
      <c r="L52" s="86"/>
      <c r="M52" s="86"/>
      <c r="N52" s="86"/>
      <c r="O52" s="86"/>
      <c r="P52" s="86"/>
      <c r="Q52" s="86"/>
      <c r="R52" s="86"/>
    </row>
    <row r="53" spans="1:18" x14ac:dyDescent="0.25">
      <c r="A53" s="86"/>
      <c r="B53" s="86"/>
      <c r="C53" s="87"/>
      <c r="D53" s="87"/>
      <c r="E53" s="87"/>
      <c r="F53" s="87"/>
      <c r="G53" s="87"/>
      <c r="H53" s="86"/>
      <c r="I53" s="86"/>
      <c r="J53" s="86"/>
      <c r="K53" s="86"/>
      <c r="L53" s="86"/>
      <c r="M53" s="86"/>
      <c r="N53" s="86"/>
      <c r="O53" s="86"/>
      <c r="P53" s="86"/>
      <c r="Q53" s="86"/>
      <c r="R53" s="86"/>
    </row>
    <row r="54" spans="1:18" x14ac:dyDescent="0.25">
      <c r="A54" s="86"/>
      <c r="B54" s="86"/>
      <c r="C54" s="87"/>
      <c r="D54" s="87"/>
      <c r="E54" s="87"/>
      <c r="F54" s="87"/>
      <c r="G54" s="87"/>
      <c r="H54" s="86"/>
      <c r="I54" s="86"/>
      <c r="J54" s="86"/>
      <c r="K54" s="86"/>
      <c r="L54" s="86"/>
      <c r="M54" s="86"/>
      <c r="N54" s="86"/>
      <c r="O54" s="86"/>
      <c r="P54" s="86"/>
      <c r="Q54" s="86"/>
      <c r="R54" s="86"/>
    </row>
    <row r="55" spans="1:18" x14ac:dyDescent="0.25">
      <c r="A55" s="86"/>
      <c r="B55" s="86"/>
      <c r="C55" s="87"/>
      <c r="D55" s="87"/>
      <c r="E55" s="87"/>
      <c r="F55" s="87"/>
      <c r="G55" s="87"/>
      <c r="H55" s="86"/>
      <c r="I55" s="86"/>
      <c r="J55" s="86"/>
      <c r="K55" s="86"/>
      <c r="L55" s="86"/>
      <c r="M55" s="86"/>
      <c r="N55" s="86"/>
      <c r="O55" s="86"/>
      <c r="P55" s="86"/>
      <c r="Q55" s="86"/>
      <c r="R55" s="86"/>
    </row>
    <row r="56" spans="1:18" x14ac:dyDescent="0.25">
      <c r="A56" s="86"/>
      <c r="B56" s="86"/>
      <c r="C56" s="87"/>
      <c r="D56" s="87"/>
      <c r="E56" s="87"/>
      <c r="F56" s="87"/>
      <c r="G56" s="87"/>
      <c r="H56" s="86"/>
      <c r="I56" s="86"/>
      <c r="J56" s="86"/>
      <c r="K56" s="86"/>
      <c r="L56" s="86"/>
      <c r="M56" s="86"/>
      <c r="N56" s="86"/>
      <c r="O56" s="86"/>
      <c r="P56" s="86"/>
      <c r="Q56" s="86"/>
      <c r="R56" s="86"/>
    </row>
    <row r="57" spans="1:18" x14ac:dyDescent="0.25">
      <c r="A57" s="86"/>
      <c r="B57" s="86"/>
      <c r="C57" s="87"/>
      <c r="D57" s="87"/>
      <c r="E57" s="87"/>
      <c r="F57" s="87"/>
      <c r="G57" s="87"/>
      <c r="H57" s="86"/>
      <c r="I57" s="86"/>
      <c r="J57" s="86"/>
      <c r="K57" s="86"/>
      <c r="L57" s="86"/>
      <c r="M57" s="86"/>
      <c r="N57" s="86"/>
      <c r="O57" s="86"/>
      <c r="P57" s="86"/>
      <c r="Q57" s="86"/>
      <c r="R57" s="86"/>
    </row>
    <row r="58" spans="1:18" x14ac:dyDescent="0.25">
      <c r="A58" s="86"/>
      <c r="B58" s="86"/>
      <c r="C58" s="87"/>
      <c r="D58" s="87"/>
      <c r="E58" s="87"/>
      <c r="F58" s="87"/>
      <c r="G58" s="87"/>
      <c r="H58" s="86"/>
      <c r="I58" s="86"/>
      <c r="J58" s="86"/>
      <c r="K58" s="86"/>
      <c r="L58" s="86"/>
      <c r="M58" s="86"/>
      <c r="N58" s="86"/>
      <c r="O58" s="86"/>
      <c r="P58" s="86"/>
      <c r="Q58" s="86"/>
      <c r="R58" s="86"/>
    </row>
    <row r="59" spans="1:18" x14ac:dyDescent="0.25">
      <c r="A59" s="86"/>
      <c r="B59" s="86"/>
      <c r="C59" s="87"/>
      <c r="D59" s="87"/>
      <c r="E59" s="87"/>
      <c r="F59" s="87"/>
      <c r="G59" s="87"/>
      <c r="H59" s="86"/>
      <c r="I59" s="86"/>
      <c r="J59" s="86"/>
      <c r="K59" s="86"/>
      <c r="L59" s="86"/>
      <c r="M59" s="86"/>
      <c r="N59" s="86"/>
      <c r="O59" s="86"/>
      <c r="P59" s="86"/>
      <c r="Q59" s="86"/>
      <c r="R59" s="86"/>
    </row>
  </sheetData>
  <mergeCells count="2">
    <mergeCell ref="I4:M4"/>
    <mergeCell ref="D27:F27"/>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zoomScale="130" zoomScaleNormal="130" workbookViewId="0">
      <selection activeCell="I8" sqref="I8"/>
    </sheetView>
  </sheetViews>
  <sheetFormatPr defaultRowHeight="15" x14ac:dyDescent="0.25"/>
  <cols>
    <col min="1" max="1" width="5.140625" customWidth="1"/>
    <col min="2" max="2" width="4.5703125" customWidth="1"/>
    <col min="3" max="3" width="18.85546875" customWidth="1"/>
    <col min="4" max="4" width="15.140625" customWidth="1"/>
    <col min="6" max="6" width="18.85546875" customWidth="1"/>
    <col min="7" max="7" width="10.28515625" customWidth="1"/>
    <col min="8" max="8" width="5.7109375" customWidth="1"/>
  </cols>
  <sheetData>
    <row r="1" spans="1:9" x14ac:dyDescent="0.25">
      <c r="A1" s="29"/>
      <c r="B1" s="29"/>
      <c r="C1" s="29"/>
      <c r="D1" s="29"/>
      <c r="E1" s="29"/>
      <c r="F1" s="29"/>
      <c r="G1" s="29"/>
      <c r="H1" s="29"/>
      <c r="I1" s="29"/>
    </row>
    <row r="2" spans="1:9" ht="23.25" x14ac:dyDescent="0.35">
      <c r="A2" s="34"/>
      <c r="B2" s="35" t="s">
        <v>52</v>
      </c>
      <c r="C2" s="31"/>
      <c r="D2" s="31"/>
      <c r="E2" s="31"/>
      <c r="F2" s="31"/>
      <c r="G2" s="31"/>
      <c r="H2" s="31"/>
      <c r="I2" s="31"/>
    </row>
    <row r="3" spans="1:9" x14ac:dyDescent="0.25">
      <c r="A3" s="34"/>
      <c r="B3" s="31"/>
      <c r="C3" s="31"/>
      <c r="D3" s="31"/>
      <c r="E3" s="31"/>
      <c r="F3" s="31"/>
      <c r="G3" s="31"/>
      <c r="H3" s="31"/>
      <c r="I3" s="31"/>
    </row>
    <row r="4" spans="1:9" ht="112.5" customHeight="1" x14ac:dyDescent="0.25">
      <c r="A4" s="34"/>
      <c r="B4" s="31"/>
      <c r="C4" s="160" t="s">
        <v>53</v>
      </c>
      <c r="D4" s="160"/>
      <c r="E4" s="160"/>
      <c r="F4" s="160"/>
      <c r="G4" s="160"/>
      <c r="H4" s="160"/>
      <c r="I4" s="42"/>
    </row>
    <row r="5" spans="1:9" ht="15.75" thickBot="1" x14ac:dyDescent="0.3">
      <c r="A5" s="34"/>
      <c r="B5" s="31"/>
      <c r="C5" s="31"/>
      <c r="D5" s="31"/>
      <c r="E5" s="31"/>
      <c r="F5" s="31"/>
      <c r="G5" s="31"/>
      <c r="H5" s="31"/>
      <c r="I5" s="31"/>
    </row>
    <row r="6" spans="1:9" ht="38.25" customHeight="1" thickBot="1" x14ac:dyDescent="0.3">
      <c r="A6" s="34"/>
      <c r="B6" s="31"/>
      <c r="C6" s="38" t="s">
        <v>54</v>
      </c>
      <c r="D6" s="39" t="s">
        <v>55</v>
      </c>
      <c r="E6" s="31"/>
      <c r="F6" s="31"/>
      <c r="G6" s="31"/>
      <c r="H6" s="31"/>
      <c r="I6" s="31"/>
    </row>
    <row r="7" spans="1:9" x14ac:dyDescent="0.25">
      <c r="A7" s="34"/>
      <c r="B7" s="31"/>
      <c r="C7" s="40">
        <v>0</v>
      </c>
      <c r="D7" s="41">
        <v>-12500</v>
      </c>
      <c r="E7" s="31"/>
      <c r="F7" s="31"/>
      <c r="G7" s="31">
        <f>D7</f>
        <v>-12500</v>
      </c>
      <c r="H7" s="31"/>
      <c r="I7" s="31"/>
    </row>
    <row r="8" spans="1:9" x14ac:dyDescent="0.25">
      <c r="A8" s="34"/>
      <c r="B8" s="31"/>
      <c r="C8" s="32">
        <v>1</v>
      </c>
      <c r="D8" s="117">
        <v>3500</v>
      </c>
      <c r="E8" s="31"/>
      <c r="F8" s="44">
        <f>PV($D$19,C8,0,-D8)</f>
        <v>3124.9999999999995</v>
      </c>
      <c r="G8" s="31">
        <f>G7+F8</f>
        <v>-9375</v>
      </c>
      <c r="H8" s="75" t="str">
        <f>IF(G8&gt;0,C8,"")</f>
        <v/>
      </c>
      <c r="I8" s="31"/>
    </row>
    <row r="9" spans="1:9" x14ac:dyDescent="0.25">
      <c r="A9" s="34"/>
      <c r="B9" s="31"/>
      <c r="C9" s="32">
        <v>2</v>
      </c>
      <c r="D9" s="117">
        <v>4000</v>
      </c>
      <c r="E9" s="31"/>
      <c r="F9" s="44">
        <f>PV($D$19,C9,0,-D9)</f>
        <v>3188.775510204081</v>
      </c>
      <c r="G9" s="78">
        <f t="shared" ref="G9:G17" si="0">G8+F9</f>
        <v>-6186.224489795919</v>
      </c>
      <c r="H9" s="75" t="str">
        <f t="shared" ref="H9:H17" si="1">IF(G9&gt;0,C9,"")</f>
        <v/>
      </c>
      <c r="I9" s="31"/>
    </row>
    <row r="10" spans="1:9" x14ac:dyDescent="0.25">
      <c r="A10" s="34"/>
      <c r="B10" s="31"/>
      <c r="C10" s="32">
        <v>3</v>
      </c>
      <c r="D10" s="117">
        <v>3600</v>
      </c>
      <c r="E10" s="31"/>
      <c r="F10" s="44">
        <f>PV($D$19,C10,0,-D10)</f>
        <v>2562.4088921282791</v>
      </c>
      <c r="G10" s="78">
        <f t="shared" si="0"/>
        <v>-3623.8155976676398</v>
      </c>
      <c r="H10" s="75" t="str">
        <f t="shared" si="1"/>
        <v/>
      </c>
      <c r="I10" s="31"/>
    </row>
    <row r="11" spans="1:9" x14ac:dyDescent="0.25">
      <c r="A11" s="34"/>
      <c r="B11" s="31"/>
      <c r="C11" s="32">
        <v>4</v>
      </c>
      <c r="D11" s="117">
        <v>4200</v>
      </c>
      <c r="E11" s="31"/>
      <c r="F11" s="44">
        <f>PV($D$19,C11,0,-D11)</f>
        <v>2669.175929300291</v>
      </c>
      <c r="G11" s="78">
        <f t="shared" si="0"/>
        <v>-954.6396683673488</v>
      </c>
      <c r="H11" s="75" t="str">
        <f t="shared" si="1"/>
        <v/>
      </c>
      <c r="I11" s="31"/>
    </row>
    <row r="12" spans="1:9" x14ac:dyDescent="0.25">
      <c r="A12" s="34"/>
      <c r="B12" s="31"/>
      <c r="C12" s="32">
        <v>5</v>
      </c>
      <c r="D12" s="117">
        <v>4100</v>
      </c>
      <c r="E12" s="31"/>
      <c r="F12" s="44">
        <f>PV($D$19,C12,0,-D12)</f>
        <v>2326.4501084462568</v>
      </c>
      <c r="G12" s="78">
        <f t="shared" si="0"/>
        <v>1371.810440078908</v>
      </c>
      <c r="H12" s="75">
        <f t="shared" si="1"/>
        <v>5</v>
      </c>
      <c r="I12" s="31"/>
    </row>
    <row r="13" spans="1:9" s="77" customFormat="1" x14ac:dyDescent="0.25">
      <c r="A13" s="79"/>
      <c r="B13" s="78"/>
      <c r="C13" s="80">
        <v>6</v>
      </c>
      <c r="D13" s="117">
        <v>0</v>
      </c>
      <c r="E13" s="78"/>
      <c r="F13" s="81">
        <f t="shared" ref="F13:F17" si="2">PV($D$19,C13,0,-D13)</f>
        <v>0</v>
      </c>
      <c r="G13" s="78">
        <f t="shared" si="0"/>
        <v>1371.810440078908</v>
      </c>
      <c r="H13" s="82">
        <f t="shared" si="1"/>
        <v>6</v>
      </c>
      <c r="I13" s="78"/>
    </row>
    <row r="14" spans="1:9" x14ac:dyDescent="0.25">
      <c r="A14" s="34"/>
      <c r="B14" s="31"/>
      <c r="C14" s="36">
        <v>7</v>
      </c>
      <c r="D14" s="118">
        <v>0</v>
      </c>
      <c r="E14" s="31"/>
      <c r="F14" s="81">
        <f t="shared" si="2"/>
        <v>0</v>
      </c>
      <c r="G14" s="78">
        <f t="shared" si="0"/>
        <v>1371.810440078908</v>
      </c>
      <c r="H14" s="82">
        <f t="shared" si="1"/>
        <v>7</v>
      </c>
      <c r="I14" s="31"/>
    </row>
    <row r="15" spans="1:9" x14ac:dyDescent="0.25">
      <c r="A15" s="34"/>
      <c r="B15" s="31"/>
      <c r="C15" s="36">
        <v>8</v>
      </c>
      <c r="D15" s="37">
        <v>0</v>
      </c>
      <c r="E15" s="31"/>
      <c r="F15" s="81">
        <f t="shared" si="2"/>
        <v>0</v>
      </c>
      <c r="G15" s="78">
        <f t="shared" si="0"/>
        <v>1371.810440078908</v>
      </c>
      <c r="H15" s="82">
        <f t="shared" si="1"/>
        <v>8</v>
      </c>
      <c r="I15" s="31"/>
    </row>
    <row r="16" spans="1:9" x14ac:dyDescent="0.25">
      <c r="A16" s="34"/>
      <c r="B16" s="31"/>
      <c r="C16" s="36">
        <v>9</v>
      </c>
      <c r="D16" s="37">
        <v>0</v>
      </c>
      <c r="E16" s="31"/>
      <c r="F16" s="81">
        <f t="shared" si="2"/>
        <v>0</v>
      </c>
      <c r="G16" s="78">
        <f t="shared" si="0"/>
        <v>1371.810440078908</v>
      </c>
      <c r="H16" s="82">
        <f t="shared" si="1"/>
        <v>9</v>
      </c>
      <c r="I16" s="31"/>
    </row>
    <row r="17" spans="1:9" ht="15.75" thickBot="1" x14ac:dyDescent="0.3">
      <c r="A17" s="34"/>
      <c r="B17" s="31"/>
      <c r="C17" s="33">
        <v>10</v>
      </c>
      <c r="D17" s="73">
        <v>0</v>
      </c>
      <c r="E17" s="31"/>
      <c r="F17" s="81">
        <f t="shared" si="2"/>
        <v>0</v>
      </c>
      <c r="G17" s="78">
        <f t="shared" si="0"/>
        <v>1371.810440078908</v>
      </c>
      <c r="H17" s="82">
        <f t="shared" si="1"/>
        <v>10</v>
      </c>
      <c r="I17" s="31"/>
    </row>
    <row r="18" spans="1:9" x14ac:dyDescent="0.25">
      <c r="A18" s="34"/>
      <c r="B18" s="31"/>
      <c r="C18" s="31"/>
      <c r="D18" s="31"/>
      <c r="E18" s="31"/>
    </row>
    <row r="19" spans="1:9" x14ac:dyDescent="0.25">
      <c r="A19" s="34"/>
      <c r="B19" s="31"/>
      <c r="C19" s="31" t="s">
        <v>56</v>
      </c>
      <c r="D19" s="30">
        <v>0.12</v>
      </c>
      <c r="E19" s="31"/>
    </row>
    <row r="20" spans="1:9" ht="15.75" thickBot="1" x14ac:dyDescent="0.3">
      <c r="A20" s="29"/>
      <c r="B20" s="29"/>
      <c r="C20" s="29"/>
      <c r="D20" s="29"/>
      <c r="E20" s="29"/>
    </row>
    <row r="21" spans="1:9" ht="15.75" thickBot="1" x14ac:dyDescent="0.3">
      <c r="A21" s="29"/>
      <c r="B21" s="29"/>
      <c r="C21" s="43" t="s">
        <v>57</v>
      </c>
      <c r="D21" s="161" t="str">
        <f>IF(G17&lt;0,"Never",MIN(H8:H17)&amp;" Years")</f>
        <v>5 Years</v>
      </c>
      <c r="E21" s="162"/>
    </row>
    <row r="30" spans="1:9" x14ac:dyDescent="0.25">
      <c r="D30" s="76"/>
    </row>
  </sheetData>
  <mergeCells count="2">
    <mergeCell ref="C4:H4"/>
    <mergeCell ref="D21:E2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50"/>
  <sheetViews>
    <sheetView topLeftCell="A46" zoomScale="130" zoomScaleNormal="130" workbookViewId="0">
      <selection activeCell="G62" sqref="G62"/>
    </sheetView>
  </sheetViews>
  <sheetFormatPr defaultRowHeight="15" x14ac:dyDescent="0.25"/>
  <cols>
    <col min="1" max="1" width="4.42578125" customWidth="1"/>
    <col min="4" max="4" width="12.42578125" customWidth="1"/>
  </cols>
  <sheetData>
    <row r="2" spans="1:8" ht="23.25" x14ac:dyDescent="0.35">
      <c r="A2" s="45"/>
      <c r="B2" s="60" t="s">
        <v>72</v>
      </c>
      <c r="C2" s="45"/>
      <c r="D2" s="45"/>
      <c r="E2" s="45"/>
      <c r="F2" s="45"/>
      <c r="G2" s="45"/>
      <c r="H2" s="45"/>
    </row>
    <row r="3" spans="1:8" ht="15.75" thickBot="1" x14ac:dyDescent="0.3">
      <c r="A3" s="45"/>
      <c r="B3" s="45"/>
      <c r="C3" s="45"/>
      <c r="D3" s="45"/>
      <c r="E3" s="45"/>
      <c r="F3" s="45"/>
      <c r="G3" s="45"/>
      <c r="H3" s="45"/>
    </row>
    <row r="4" spans="1:8" ht="30.75" thickBot="1" x14ac:dyDescent="0.3">
      <c r="A4" s="45"/>
      <c r="B4" s="45"/>
      <c r="C4" s="38" t="s">
        <v>54</v>
      </c>
      <c r="D4" s="39" t="s">
        <v>55</v>
      </c>
      <c r="E4" s="45"/>
      <c r="F4" s="50" t="s">
        <v>58</v>
      </c>
      <c r="G4" s="45"/>
      <c r="H4" s="45"/>
    </row>
    <row r="5" spans="1:8" ht="15.75" thickBot="1" x14ac:dyDescent="0.3">
      <c r="A5" s="45"/>
      <c r="B5" s="45"/>
      <c r="C5" s="40">
        <v>0</v>
      </c>
      <c r="D5" s="41">
        <v>-35000</v>
      </c>
      <c r="E5" s="45"/>
      <c r="F5" s="51">
        <v>0.09</v>
      </c>
      <c r="G5" s="45"/>
      <c r="H5" s="45"/>
    </row>
    <row r="6" spans="1:8" x14ac:dyDescent="0.25">
      <c r="A6" s="45"/>
      <c r="B6" s="45"/>
      <c r="C6" s="48">
        <v>1</v>
      </c>
      <c r="D6" s="117">
        <v>5000</v>
      </c>
      <c r="E6" s="45"/>
      <c r="F6" s="45"/>
      <c r="G6" s="45"/>
      <c r="H6" s="45"/>
    </row>
    <row r="7" spans="1:8" x14ac:dyDescent="0.25">
      <c r="A7" s="45"/>
      <c r="B7" s="45"/>
      <c r="C7" s="48">
        <v>2</v>
      </c>
      <c r="D7" s="117">
        <v>7500</v>
      </c>
      <c r="E7" s="45"/>
      <c r="F7" s="45"/>
      <c r="G7" s="45"/>
      <c r="H7" s="45"/>
    </row>
    <row r="8" spans="1:8" x14ac:dyDescent="0.25">
      <c r="A8" s="45"/>
      <c r="B8" s="45"/>
      <c r="C8" s="48">
        <v>3</v>
      </c>
      <c r="D8" s="117">
        <v>8900</v>
      </c>
      <c r="E8" s="45"/>
      <c r="F8" s="45"/>
      <c r="G8" s="45"/>
      <c r="H8" s="45"/>
    </row>
    <row r="9" spans="1:8" s="123" customFormat="1" x14ac:dyDescent="0.25">
      <c r="C9" s="48">
        <v>4</v>
      </c>
      <c r="D9" s="117">
        <v>10600</v>
      </c>
    </row>
    <row r="10" spans="1:8" s="123" customFormat="1" x14ac:dyDescent="0.25">
      <c r="C10" s="48">
        <v>5</v>
      </c>
      <c r="D10" s="117">
        <v>15000</v>
      </c>
    </row>
    <row r="11" spans="1:8" s="123" customFormat="1" x14ac:dyDescent="0.25">
      <c r="C11" s="48">
        <v>6</v>
      </c>
      <c r="D11" s="117">
        <v>18000</v>
      </c>
    </row>
    <row r="12" spans="1:8" x14ac:dyDescent="0.25">
      <c r="A12" s="45"/>
      <c r="B12" s="45"/>
      <c r="C12" s="48">
        <v>7</v>
      </c>
      <c r="D12" s="117">
        <v>20000</v>
      </c>
      <c r="E12" s="45"/>
      <c r="F12" s="45"/>
      <c r="G12" s="45"/>
      <c r="H12" s="46"/>
    </row>
    <row r="13" spans="1:8" x14ac:dyDescent="0.25">
      <c r="A13" s="45"/>
      <c r="B13" s="45"/>
      <c r="C13" s="48">
        <v>8</v>
      </c>
      <c r="D13" s="117">
        <v>15000</v>
      </c>
      <c r="E13" s="45"/>
      <c r="F13" s="45"/>
      <c r="G13" s="45"/>
      <c r="H13" s="45"/>
    </row>
    <row r="14" spans="1:8" ht="15.75" thickBot="1" x14ac:dyDescent="0.3">
      <c r="A14" s="45"/>
      <c r="B14" s="45"/>
      <c r="C14" s="49">
        <v>9</v>
      </c>
      <c r="D14" s="73">
        <v>0</v>
      </c>
      <c r="E14" s="45"/>
      <c r="F14" s="45"/>
      <c r="G14" s="45"/>
      <c r="H14" s="45"/>
    </row>
    <row r="16" spans="1:8" x14ac:dyDescent="0.25">
      <c r="A16" s="53" t="s">
        <v>59</v>
      </c>
      <c r="B16" s="62" t="s">
        <v>125</v>
      </c>
      <c r="C16" s="45"/>
      <c r="D16" s="45"/>
      <c r="E16" s="45"/>
      <c r="F16" s="45"/>
      <c r="G16" s="45"/>
      <c r="H16" s="45"/>
    </row>
    <row r="17" spans="1:8" ht="15.75" thickBot="1" x14ac:dyDescent="0.3">
      <c r="A17" s="45"/>
      <c r="B17" s="45"/>
      <c r="C17" s="45"/>
      <c r="D17" s="45"/>
      <c r="E17" s="45"/>
      <c r="F17" s="45"/>
      <c r="G17" s="45"/>
      <c r="H17" s="45"/>
    </row>
    <row r="18" spans="1:8" ht="21.75" customHeight="1" thickBot="1" x14ac:dyDescent="0.3">
      <c r="A18" s="45"/>
      <c r="B18" s="52" t="s">
        <v>60</v>
      </c>
      <c r="C18" s="163">
        <f>NPV(F5,D6:D14)+D5</f>
        <v>29231.957892895436</v>
      </c>
      <c r="D18" s="164"/>
      <c r="E18" s="45"/>
      <c r="F18" s="45"/>
      <c r="G18" s="45"/>
      <c r="H18" s="45"/>
    </row>
    <row r="19" spans="1:8" x14ac:dyDescent="0.25">
      <c r="C19" s="129"/>
      <c r="D19" s="129"/>
    </row>
    <row r="20" spans="1:8" s="45" customFormat="1" x14ac:dyDescent="0.25">
      <c r="A20" s="62" t="s">
        <v>61</v>
      </c>
      <c r="B20" s="62" t="s">
        <v>93</v>
      </c>
      <c r="C20" s="129"/>
      <c r="D20" s="129"/>
    </row>
    <row r="21" spans="1:8" s="45" customFormat="1" ht="15.75" thickBot="1" x14ac:dyDescent="0.3">
      <c r="C21" s="129"/>
      <c r="D21" s="129"/>
    </row>
    <row r="22" spans="1:8" s="45" customFormat="1" ht="20.25" customHeight="1" thickBot="1" x14ac:dyDescent="0.3">
      <c r="B22" s="52" t="s">
        <v>60</v>
      </c>
      <c r="C22" s="168">
        <f>MIRR(D5:D14,F5,F5)</f>
        <v>0.16606999923951449</v>
      </c>
      <c r="D22" s="169"/>
    </row>
    <row r="23" spans="1:8" s="45" customFormat="1" x14ac:dyDescent="0.25">
      <c r="B23" s="52"/>
      <c r="C23" s="129"/>
      <c r="D23" s="129"/>
    </row>
    <row r="24" spans="1:8" x14ac:dyDescent="0.25">
      <c r="A24" s="62" t="s">
        <v>62</v>
      </c>
      <c r="B24" s="62" t="s">
        <v>132</v>
      </c>
      <c r="C24" s="129"/>
      <c r="D24" s="129"/>
    </row>
    <row r="25" spans="1:8" ht="15.75" thickBot="1" x14ac:dyDescent="0.3">
      <c r="A25" s="45"/>
      <c r="B25" s="45"/>
      <c r="C25" s="129"/>
      <c r="D25" s="129"/>
    </row>
    <row r="26" spans="1:8" ht="19.5" customHeight="1" thickBot="1" x14ac:dyDescent="0.3">
      <c r="A26" s="45"/>
      <c r="B26" s="52" t="s">
        <v>60</v>
      </c>
      <c r="C26" s="165">
        <f>PMT(F5,9,-C18,0)</f>
        <v>4875.8555583201523</v>
      </c>
      <c r="D26" s="166"/>
    </row>
    <row r="28" spans="1:8" x14ac:dyDescent="0.25">
      <c r="A28" s="62" t="s">
        <v>63</v>
      </c>
      <c r="B28" s="47" t="s">
        <v>64</v>
      </c>
      <c r="C28" s="45"/>
      <c r="D28" s="45"/>
    </row>
    <row r="29" spans="1:8" x14ac:dyDescent="0.25">
      <c r="A29" s="47"/>
      <c r="B29" s="47" t="s">
        <v>65</v>
      </c>
      <c r="C29" s="45"/>
      <c r="D29" s="45"/>
    </row>
    <row r="30" spans="1:8" x14ac:dyDescent="0.25">
      <c r="A30" s="47"/>
      <c r="B30" s="47" t="s">
        <v>66</v>
      </c>
      <c r="C30" s="45"/>
      <c r="D30" s="45"/>
    </row>
    <row r="31" spans="1:8" x14ac:dyDescent="0.25">
      <c r="A31" s="45"/>
      <c r="B31" s="72" t="s">
        <v>82</v>
      </c>
      <c r="C31" s="45"/>
      <c r="D31" s="45"/>
    </row>
    <row r="32" spans="1:8" s="71" customFormat="1" x14ac:dyDescent="0.25">
      <c r="B32" s="72" t="s">
        <v>131</v>
      </c>
    </row>
    <row r="33" spans="1:6" x14ac:dyDescent="0.25">
      <c r="A33" s="45"/>
      <c r="B33" s="45"/>
      <c r="C33" s="45"/>
      <c r="D33" s="45"/>
    </row>
    <row r="34" spans="1:6" ht="15.75" thickBot="1" x14ac:dyDescent="0.3">
      <c r="A34" s="45"/>
      <c r="B34" s="45"/>
      <c r="C34" s="167" t="s">
        <v>67</v>
      </c>
      <c r="D34" s="167"/>
    </row>
    <row r="35" spans="1:6" x14ac:dyDescent="0.25">
      <c r="A35" s="45"/>
      <c r="B35" s="45"/>
      <c r="C35" s="54"/>
      <c r="D35" s="55">
        <f>C18</f>
        <v>29231.957892895436</v>
      </c>
      <c r="F35" s="47" t="s">
        <v>68</v>
      </c>
    </row>
    <row r="36" spans="1:6" x14ac:dyDescent="0.25">
      <c r="C36" s="58">
        <v>0</v>
      </c>
      <c r="D36" s="56">
        <f t="dataTable" ref="D36:D50" dt2D="0" dtr="0" r1="F5"/>
        <v>65000</v>
      </c>
      <c r="E36" s="45"/>
      <c r="F36" s="47" t="s">
        <v>69</v>
      </c>
    </row>
    <row r="37" spans="1:6" x14ac:dyDescent="0.25">
      <c r="C37" s="58">
        <v>0.02</v>
      </c>
      <c r="D37" s="56">
        <v>55073.163103878513</v>
      </c>
      <c r="E37" s="45"/>
      <c r="F37" s="45"/>
    </row>
    <row r="38" spans="1:6" x14ac:dyDescent="0.25">
      <c r="C38" s="58">
        <v>0.04</v>
      </c>
      <c r="D38" s="56">
        <v>46428.133326015581</v>
      </c>
      <c r="E38" s="45"/>
      <c r="F38" s="47" t="s">
        <v>70</v>
      </c>
    </row>
    <row r="39" spans="1:6" x14ac:dyDescent="0.25">
      <c r="C39" s="58">
        <v>0.06</v>
      </c>
      <c r="D39" s="56">
        <v>38871.249044971904</v>
      </c>
      <c r="E39" s="45"/>
      <c r="F39" s="47" t="s">
        <v>71</v>
      </c>
    </row>
    <row r="40" spans="1:6" x14ac:dyDescent="0.25">
      <c r="C40" s="58">
        <v>0.08</v>
      </c>
      <c r="D40" s="56">
        <v>32241.736578789409</v>
      </c>
      <c r="E40" s="45"/>
    </row>
    <row r="41" spans="1:6" x14ac:dyDescent="0.25">
      <c r="C41" s="58">
        <v>0.1</v>
      </c>
      <c r="D41" s="56">
        <v>26405.569662401787</v>
      </c>
      <c r="E41" s="45"/>
      <c r="F41" s="45"/>
    </row>
    <row r="42" spans="1:6" x14ac:dyDescent="0.25">
      <c r="C42" s="58">
        <v>0.12</v>
      </c>
      <c r="D42" s="56">
        <v>21250.571375948086</v>
      </c>
      <c r="E42" s="45"/>
      <c r="F42" s="45"/>
    </row>
    <row r="43" spans="1:6" x14ac:dyDescent="0.25">
      <c r="C43" s="58">
        <v>0.14000000000000001</v>
      </c>
      <c r="D43" s="56">
        <v>16682.488907198742</v>
      </c>
      <c r="E43" s="45"/>
      <c r="F43" s="45"/>
    </row>
    <row r="44" spans="1:6" x14ac:dyDescent="0.25">
      <c r="C44" s="58">
        <v>0.18</v>
      </c>
      <c r="D44" s="56">
        <v>9001.3272709259545</v>
      </c>
      <c r="E44" s="45"/>
      <c r="F44" s="45"/>
    </row>
    <row r="45" spans="1:6" x14ac:dyDescent="0.25">
      <c r="C45" s="58">
        <v>0.2</v>
      </c>
      <c r="D45" s="56">
        <v>5763.8263745999138</v>
      </c>
      <c r="E45" s="45"/>
      <c r="F45" s="45"/>
    </row>
    <row r="46" spans="1:6" x14ac:dyDescent="0.25">
      <c r="C46" s="58">
        <v>0.22</v>
      </c>
      <c r="D46" s="56">
        <v>2860.6332403680644</v>
      </c>
      <c r="E46" s="45"/>
      <c r="F46" s="45"/>
    </row>
    <row r="47" spans="1:6" x14ac:dyDescent="0.25">
      <c r="C47" s="58">
        <v>0.24</v>
      </c>
      <c r="D47" s="56">
        <v>250.11167203730292</v>
      </c>
      <c r="E47" s="45"/>
      <c r="F47" s="45"/>
    </row>
    <row r="48" spans="1:6" x14ac:dyDescent="0.25">
      <c r="C48" s="58">
        <v>0.26</v>
      </c>
      <c r="D48" s="56">
        <v>-2103.4492920234115</v>
      </c>
      <c r="E48" s="45"/>
      <c r="F48" s="45"/>
    </row>
    <row r="49" spans="3:6" x14ac:dyDescent="0.25">
      <c r="C49" s="58">
        <v>0.28000000000000003</v>
      </c>
      <c r="D49" s="56">
        <v>-4230.7722804116565</v>
      </c>
      <c r="E49" s="45"/>
      <c r="F49" s="45"/>
    </row>
    <row r="50" spans="3:6" ht="15.75" thickBot="1" x14ac:dyDescent="0.3">
      <c r="C50" s="59">
        <v>0.3</v>
      </c>
      <c r="D50" s="57">
        <v>-6158.3667326414288</v>
      </c>
      <c r="E50" s="45"/>
      <c r="F50" s="45"/>
    </row>
  </sheetData>
  <mergeCells count="4">
    <mergeCell ref="C18:D18"/>
    <mergeCell ref="C26:D26"/>
    <mergeCell ref="C34:D34"/>
    <mergeCell ref="C22:D2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9"/>
  <sheetViews>
    <sheetView zoomScale="115" zoomScaleNormal="115" workbookViewId="0">
      <selection activeCell="C13" sqref="C13"/>
    </sheetView>
  </sheetViews>
  <sheetFormatPr defaultRowHeight="15" x14ac:dyDescent="0.25"/>
  <cols>
    <col min="2" max="2" width="20.140625" customWidth="1"/>
    <col min="3" max="3" width="16.42578125" customWidth="1"/>
  </cols>
  <sheetData>
    <row r="2" spans="2:10" ht="23.25" x14ac:dyDescent="0.35">
      <c r="B2" s="68" t="s">
        <v>75</v>
      </c>
      <c r="C2" s="61"/>
      <c r="D2" s="61"/>
      <c r="E2" s="61"/>
      <c r="F2" s="61"/>
      <c r="G2" s="61"/>
      <c r="H2" s="61"/>
      <c r="I2" s="61"/>
      <c r="J2" s="61"/>
    </row>
    <row r="4" spans="2:10" ht="17.25" x14ac:dyDescent="0.25">
      <c r="B4" s="63" t="s">
        <v>1</v>
      </c>
      <c r="C4" s="63" t="s">
        <v>73</v>
      </c>
      <c r="D4" s="61"/>
      <c r="E4" s="61"/>
      <c r="F4" s="61"/>
      <c r="G4" s="61"/>
      <c r="H4" s="61"/>
      <c r="I4" s="61"/>
      <c r="J4" s="61"/>
    </row>
    <row r="5" spans="2:10" x14ac:dyDescent="0.25">
      <c r="B5" s="65">
        <v>0</v>
      </c>
      <c r="C5" s="119">
        <v>-22500</v>
      </c>
      <c r="D5" s="61"/>
      <c r="E5" s="64"/>
      <c r="F5" s="61"/>
      <c r="G5" s="61"/>
      <c r="H5" s="61"/>
      <c r="I5" s="61"/>
      <c r="J5" s="61"/>
    </row>
    <row r="6" spans="2:10" x14ac:dyDescent="0.25">
      <c r="B6" s="65">
        <v>1</v>
      </c>
      <c r="C6" s="119">
        <v>5000</v>
      </c>
      <c r="D6" s="61"/>
      <c r="E6" s="64"/>
      <c r="F6" s="61"/>
      <c r="G6" s="61"/>
      <c r="H6" s="61"/>
      <c r="I6" s="61"/>
      <c r="J6" s="61"/>
    </row>
    <row r="7" spans="2:10" x14ac:dyDescent="0.25">
      <c r="B7" s="65">
        <v>2</v>
      </c>
      <c r="C7" s="119">
        <v>6000</v>
      </c>
      <c r="D7" s="61"/>
      <c r="E7" s="64"/>
      <c r="F7" s="61"/>
      <c r="G7" s="61"/>
      <c r="H7" s="61"/>
      <c r="I7" s="61"/>
      <c r="J7" s="61"/>
    </row>
    <row r="8" spans="2:10" x14ac:dyDescent="0.25">
      <c r="B8" s="65">
        <v>3</v>
      </c>
      <c r="C8" s="119">
        <v>7000</v>
      </c>
      <c r="D8" s="61"/>
      <c r="E8" s="64"/>
      <c r="F8" s="61"/>
      <c r="G8" s="61"/>
      <c r="H8" s="61"/>
      <c r="I8" s="61"/>
      <c r="J8" s="61"/>
    </row>
    <row r="9" spans="2:10" x14ac:dyDescent="0.25">
      <c r="B9" s="65">
        <v>4</v>
      </c>
      <c r="C9" s="119">
        <v>7500</v>
      </c>
      <c r="D9" s="61"/>
      <c r="E9" s="64"/>
      <c r="F9" s="61"/>
      <c r="G9" s="61"/>
      <c r="H9" s="61"/>
      <c r="I9" s="61"/>
      <c r="J9" s="61"/>
    </row>
    <row r="10" spans="2:10" x14ac:dyDescent="0.25">
      <c r="B10" s="65">
        <v>5</v>
      </c>
      <c r="C10" s="119">
        <v>5000</v>
      </c>
      <c r="D10" s="61"/>
      <c r="E10" s="61"/>
      <c r="F10" s="61"/>
      <c r="G10" s="61"/>
      <c r="H10" s="61"/>
      <c r="I10" s="61"/>
      <c r="J10" s="61"/>
    </row>
    <row r="11" spans="2:10" x14ac:dyDescent="0.25">
      <c r="B11" s="61"/>
      <c r="C11" s="66"/>
      <c r="D11" s="61"/>
      <c r="E11" s="61"/>
      <c r="F11" s="61"/>
      <c r="G11" s="61"/>
      <c r="H11" s="61"/>
      <c r="I11" s="61"/>
      <c r="J11" s="61"/>
    </row>
    <row r="12" spans="2:10" x14ac:dyDescent="0.25">
      <c r="B12" s="64" t="s">
        <v>74</v>
      </c>
      <c r="C12" s="67">
        <v>0.2</v>
      </c>
      <c r="D12" s="61"/>
      <c r="E12" s="61"/>
      <c r="F12" s="61"/>
      <c r="G12" s="61"/>
      <c r="H12" s="61"/>
      <c r="I12" s="61"/>
      <c r="J12" s="61"/>
    </row>
    <row r="13" spans="2:10" ht="15.75" thickBot="1" x14ac:dyDescent="0.3">
      <c r="B13" s="61"/>
      <c r="C13" s="61"/>
      <c r="D13" s="61"/>
      <c r="E13" s="61"/>
      <c r="F13" s="61"/>
      <c r="G13" s="61"/>
      <c r="H13" s="61"/>
      <c r="I13" s="61"/>
      <c r="J13" s="61"/>
    </row>
    <row r="14" spans="2:10" ht="19.5" customHeight="1" thickBot="1" x14ac:dyDescent="0.3">
      <c r="B14" s="170" t="str">
        <f>"The project has an NPV of $"&amp;FIXED(C18,2)&amp;" using a discount rate of "&amp;FIXED(C12*100,2)&amp;"% and it should be "&amp;C19&amp;"."</f>
        <v>The project has an NPV of $-4,489.45 using a discount rate of 20.00% and it should be REJECTED.</v>
      </c>
      <c r="C14" s="171"/>
      <c r="D14" s="171"/>
      <c r="E14" s="171"/>
      <c r="F14" s="171"/>
      <c r="G14" s="171"/>
      <c r="H14" s="171"/>
      <c r="I14" s="171"/>
      <c r="J14" s="172"/>
    </row>
    <row r="15" spans="2:10" ht="15.75" thickBot="1" x14ac:dyDescent="0.3">
      <c r="B15" s="61"/>
      <c r="C15" s="61"/>
      <c r="D15" s="61"/>
      <c r="E15" s="61"/>
      <c r="F15" s="61"/>
      <c r="G15" s="61"/>
      <c r="H15" s="61"/>
      <c r="I15" s="61"/>
      <c r="J15" s="61"/>
    </row>
    <row r="16" spans="2:10" ht="20.25" customHeight="1" thickBot="1" x14ac:dyDescent="0.3">
      <c r="B16" s="173" t="s">
        <v>84</v>
      </c>
      <c r="C16" s="174"/>
      <c r="D16" s="174"/>
      <c r="E16" s="174"/>
      <c r="F16" s="174"/>
      <c r="G16" s="174"/>
      <c r="H16" s="174"/>
      <c r="I16" s="174"/>
      <c r="J16" s="175"/>
    </row>
    <row r="18" spans="2:3" x14ac:dyDescent="0.25">
      <c r="B18" s="71" t="s">
        <v>83</v>
      </c>
      <c r="C18" s="74">
        <f>NPV(C12,C6:C10)+C5</f>
        <v>-4489.4547325102867</v>
      </c>
    </row>
    <row r="19" spans="2:3" x14ac:dyDescent="0.25">
      <c r="B19" s="71" t="s">
        <v>85</v>
      </c>
      <c r="C19" s="64" t="str">
        <f>IF(C18&gt;0,"ACCEPTED","REJECTED")</f>
        <v>REJECTED</v>
      </c>
    </row>
  </sheetData>
  <mergeCells count="2">
    <mergeCell ref="B14:J14"/>
    <mergeCell ref="B16:J1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28"/>
  <sheetViews>
    <sheetView topLeftCell="A7" zoomScale="115" zoomScaleNormal="115" workbookViewId="0">
      <selection activeCell="D22" sqref="D22"/>
    </sheetView>
  </sheetViews>
  <sheetFormatPr defaultRowHeight="15" x14ac:dyDescent="0.25"/>
  <cols>
    <col min="2" max="2" width="34" customWidth="1"/>
    <col min="3" max="3" width="13.28515625" style="78" customWidth="1"/>
    <col min="7" max="7" width="5.85546875" customWidth="1"/>
    <col min="8" max="8" width="6" customWidth="1"/>
    <col min="10" max="10" width="12.140625" bestFit="1" customWidth="1"/>
  </cols>
  <sheetData>
    <row r="2" spans="2:16" ht="24" thickBot="1" x14ac:dyDescent="0.4">
      <c r="B2" s="135" t="s">
        <v>124</v>
      </c>
    </row>
    <row r="3" spans="2:16" ht="15.75" thickBot="1" x14ac:dyDescent="0.3">
      <c r="I3" s="97" t="s">
        <v>1</v>
      </c>
      <c r="J3" s="98" t="s">
        <v>2</v>
      </c>
      <c r="K3" s="98" t="s">
        <v>3</v>
      </c>
      <c r="L3" s="98" t="s">
        <v>4</v>
      </c>
      <c r="M3" s="99" t="s">
        <v>5</v>
      </c>
    </row>
    <row r="4" spans="2:16" x14ac:dyDescent="0.25">
      <c r="I4" s="94">
        <v>1</v>
      </c>
      <c r="J4" s="95">
        <v>0.33329999999999999</v>
      </c>
      <c r="K4" s="95">
        <v>0.2</v>
      </c>
      <c r="L4" s="95">
        <v>0.1429</v>
      </c>
      <c r="M4" s="96">
        <v>0.1</v>
      </c>
    </row>
    <row r="5" spans="2:16" x14ac:dyDescent="0.25">
      <c r="I5" s="90">
        <v>2</v>
      </c>
      <c r="J5" s="89">
        <v>0.44450000000000001</v>
      </c>
      <c r="K5" s="89">
        <v>0.32</v>
      </c>
      <c r="L5" s="89">
        <v>0.24490000000000001</v>
      </c>
      <c r="M5" s="91">
        <v>0.18</v>
      </c>
    </row>
    <row r="6" spans="2:16" x14ac:dyDescent="0.25">
      <c r="I6" s="90">
        <v>3</v>
      </c>
      <c r="J6" s="89">
        <v>0.14810000000000001</v>
      </c>
      <c r="K6" s="89">
        <v>0.192</v>
      </c>
      <c r="L6" s="89">
        <v>0.1749</v>
      </c>
      <c r="M6" s="91">
        <v>0.14399999999999999</v>
      </c>
      <c r="O6" t="s">
        <v>137</v>
      </c>
      <c r="P6" s="134">
        <v>2</v>
      </c>
    </row>
    <row r="7" spans="2:16" x14ac:dyDescent="0.25">
      <c r="I7" s="90">
        <v>4</v>
      </c>
      <c r="J7" s="89">
        <v>7.4099999999999999E-2</v>
      </c>
      <c r="K7" s="89">
        <v>0.1152</v>
      </c>
      <c r="L7" s="89">
        <v>0.1249</v>
      </c>
      <c r="M7" s="91">
        <v>0.1152</v>
      </c>
      <c r="O7" t="s">
        <v>138</v>
      </c>
      <c r="P7" s="134">
        <v>3</v>
      </c>
    </row>
    <row r="8" spans="2:16" x14ac:dyDescent="0.25">
      <c r="I8" s="90">
        <v>5</v>
      </c>
      <c r="J8" s="100"/>
      <c r="K8" s="89">
        <v>0.1152</v>
      </c>
      <c r="L8" s="89">
        <v>8.9300000000000004E-2</v>
      </c>
      <c r="M8" s="91">
        <v>9.2200000000000004E-2</v>
      </c>
      <c r="O8" t="s">
        <v>139</v>
      </c>
      <c r="P8" s="134">
        <v>4</v>
      </c>
    </row>
    <row r="9" spans="2:16" x14ac:dyDescent="0.25">
      <c r="I9" s="90">
        <v>6</v>
      </c>
      <c r="J9" s="100"/>
      <c r="K9" s="89">
        <v>5.7599999999999998E-2</v>
      </c>
      <c r="L9" s="89">
        <v>8.9200000000000002E-2</v>
      </c>
      <c r="M9" s="91">
        <v>7.3700000000000002E-2</v>
      </c>
      <c r="O9" t="s">
        <v>140</v>
      </c>
      <c r="P9" s="134">
        <v>5</v>
      </c>
    </row>
    <row r="10" spans="2:16" x14ac:dyDescent="0.25">
      <c r="I10" s="90">
        <v>7</v>
      </c>
      <c r="J10" s="100"/>
      <c r="K10" s="100"/>
      <c r="L10" s="89">
        <v>8.9300000000000004E-2</v>
      </c>
      <c r="M10" s="91">
        <v>6.5500000000000003E-2</v>
      </c>
    </row>
    <row r="11" spans="2:16" x14ac:dyDescent="0.25">
      <c r="I11" s="90">
        <v>8</v>
      </c>
      <c r="J11" s="100"/>
      <c r="K11" s="100"/>
      <c r="L11" s="89">
        <v>4.4600000000000001E-2</v>
      </c>
      <c r="M11" s="91">
        <v>6.5500000000000003E-2</v>
      </c>
      <c r="O11" t="s">
        <v>141</v>
      </c>
      <c r="P11">
        <f>VLOOKUP(C19,O6:P9,2,)</f>
        <v>2</v>
      </c>
    </row>
    <row r="12" spans="2:16" x14ac:dyDescent="0.25">
      <c r="I12" s="90">
        <v>9</v>
      </c>
      <c r="J12" s="100"/>
      <c r="K12" s="100"/>
      <c r="L12" s="100"/>
      <c r="M12" s="91">
        <v>6.5600000000000006E-2</v>
      </c>
    </row>
    <row r="13" spans="2:16" x14ac:dyDescent="0.25">
      <c r="I13" s="90">
        <v>10</v>
      </c>
      <c r="J13" s="100"/>
      <c r="K13" s="100"/>
      <c r="L13" s="100"/>
      <c r="M13" s="91">
        <v>6.5500000000000003E-2</v>
      </c>
    </row>
    <row r="14" spans="2:16" ht="15.75" thickBot="1" x14ac:dyDescent="0.3">
      <c r="I14" s="92">
        <v>11</v>
      </c>
      <c r="J14" s="101"/>
      <c r="K14" s="101"/>
      <c r="L14" s="101"/>
      <c r="M14" s="93">
        <v>3.2800000000000003E-2</v>
      </c>
    </row>
    <row r="16" spans="2:16" ht="15.75" thickBot="1" x14ac:dyDescent="0.3">
      <c r="B16" t="s">
        <v>133</v>
      </c>
      <c r="C16" s="78">
        <v>100000</v>
      </c>
    </row>
    <row r="17" spans="2:13" ht="15.75" thickBot="1" x14ac:dyDescent="0.3">
      <c r="B17" t="s">
        <v>134</v>
      </c>
      <c r="C17" s="65">
        <v>2</v>
      </c>
      <c r="I17" s="97" t="s">
        <v>1</v>
      </c>
      <c r="J17" s="98" t="s">
        <v>2</v>
      </c>
      <c r="K17" s="98" t="s">
        <v>3</v>
      </c>
      <c r="L17" s="98" t="s">
        <v>4</v>
      </c>
      <c r="M17" s="99" t="s">
        <v>5</v>
      </c>
    </row>
    <row r="18" spans="2:13" x14ac:dyDescent="0.25">
      <c r="B18" t="s">
        <v>135</v>
      </c>
      <c r="C18" s="78">
        <v>20000</v>
      </c>
      <c r="I18" s="94">
        <v>1</v>
      </c>
      <c r="J18" s="130">
        <f>(1-J4)*Cost</f>
        <v>66670</v>
      </c>
      <c r="K18" s="130">
        <f>(1-K4)*Cost</f>
        <v>80000</v>
      </c>
      <c r="L18" s="130">
        <f>(1-L4)*Cost</f>
        <v>85710</v>
      </c>
      <c r="M18" s="130">
        <f>(1-M4)*Cost</f>
        <v>90000</v>
      </c>
    </row>
    <row r="19" spans="2:13" x14ac:dyDescent="0.25">
      <c r="B19" t="s">
        <v>136</v>
      </c>
      <c r="C19" s="136" t="s">
        <v>137</v>
      </c>
      <c r="I19" s="90">
        <v>2</v>
      </c>
      <c r="J19" s="131">
        <f t="shared" ref="J19:M21" si="0">J18-(J5*Cost)</f>
        <v>22220</v>
      </c>
      <c r="K19" s="131">
        <f t="shared" si="0"/>
        <v>48000</v>
      </c>
      <c r="L19" s="131">
        <f t="shared" si="0"/>
        <v>61220</v>
      </c>
      <c r="M19" s="131">
        <f t="shared" si="0"/>
        <v>72000</v>
      </c>
    </row>
    <row r="20" spans="2:13" ht="15.75" thickBot="1" x14ac:dyDescent="0.3">
      <c r="I20" s="90">
        <v>3</v>
      </c>
      <c r="J20" s="131">
        <f t="shared" si="0"/>
        <v>7409.9999999999982</v>
      </c>
      <c r="K20" s="131">
        <f t="shared" si="0"/>
        <v>28800</v>
      </c>
      <c r="L20" s="131">
        <f t="shared" si="0"/>
        <v>43730</v>
      </c>
      <c r="M20" s="131">
        <f t="shared" si="0"/>
        <v>57600</v>
      </c>
    </row>
    <row r="21" spans="2:13" ht="15.75" thickBot="1" x14ac:dyDescent="0.3">
      <c r="B21" s="138" t="s">
        <v>142</v>
      </c>
      <c r="C21" s="137">
        <f>VLOOKUP(C17,I18:M28,P11)</f>
        <v>22220</v>
      </c>
      <c r="I21" s="90">
        <v>4</v>
      </c>
      <c r="J21" s="131">
        <f t="shared" si="0"/>
        <v>0</v>
      </c>
      <c r="K21" s="131">
        <f t="shared" si="0"/>
        <v>17280</v>
      </c>
      <c r="L21" s="131">
        <f t="shared" si="0"/>
        <v>31240</v>
      </c>
      <c r="M21" s="131">
        <f t="shared" si="0"/>
        <v>46080</v>
      </c>
    </row>
    <row r="22" spans="2:13" x14ac:dyDescent="0.25">
      <c r="I22" s="90">
        <v>5</v>
      </c>
      <c r="J22" s="132"/>
      <c r="K22" s="131">
        <f t="shared" ref="K22:M23" si="1">K21-(K8*Cost)</f>
        <v>5760</v>
      </c>
      <c r="L22" s="131">
        <f t="shared" si="1"/>
        <v>22310</v>
      </c>
      <c r="M22" s="131">
        <f t="shared" si="1"/>
        <v>36860</v>
      </c>
    </row>
    <row r="23" spans="2:13" x14ac:dyDescent="0.25">
      <c r="I23" s="90">
        <v>6</v>
      </c>
      <c r="J23" s="132"/>
      <c r="K23" s="131">
        <f t="shared" si="1"/>
        <v>0</v>
      </c>
      <c r="L23" s="131">
        <f t="shared" si="1"/>
        <v>13390</v>
      </c>
      <c r="M23" s="131">
        <f t="shared" si="1"/>
        <v>29490</v>
      </c>
    </row>
    <row r="24" spans="2:13" x14ac:dyDescent="0.25">
      <c r="I24" s="90">
        <v>7</v>
      </c>
      <c r="J24" s="132"/>
      <c r="K24" s="132"/>
      <c r="L24" s="131">
        <f>L23-(L10*Cost)</f>
        <v>4460</v>
      </c>
      <c r="M24" s="131">
        <f>M23-(M10*Cost)</f>
        <v>22940</v>
      </c>
    </row>
    <row r="25" spans="2:13" x14ac:dyDescent="0.25">
      <c r="I25" s="90">
        <v>8</v>
      </c>
      <c r="J25" s="132"/>
      <c r="K25" s="132"/>
      <c r="L25" s="131">
        <f>L24-(L11*Cost)</f>
        <v>0</v>
      </c>
      <c r="M25" s="131">
        <f>M24-(M11*Cost)</f>
        <v>16390</v>
      </c>
    </row>
    <row r="26" spans="2:13" x14ac:dyDescent="0.25">
      <c r="I26" s="90">
        <v>9</v>
      </c>
      <c r="J26" s="132"/>
      <c r="K26" s="132"/>
      <c r="L26" s="132"/>
      <c r="M26" s="131">
        <f>M25-(M12*Cost)</f>
        <v>9830</v>
      </c>
    </row>
    <row r="27" spans="2:13" x14ac:dyDescent="0.25">
      <c r="I27" s="90">
        <v>10</v>
      </c>
      <c r="J27" s="132"/>
      <c r="K27" s="132"/>
      <c r="L27" s="132"/>
      <c r="M27" s="131">
        <f>M26-(M13*Cost)</f>
        <v>3280</v>
      </c>
    </row>
    <row r="28" spans="2:13" ht="15.75" thickBot="1" x14ac:dyDescent="0.3">
      <c r="I28" s="92">
        <v>11</v>
      </c>
      <c r="J28" s="133"/>
      <c r="K28" s="133"/>
      <c r="L28" s="133"/>
      <c r="M28" s="131">
        <f>M27-(M14*Cost)</f>
        <v>0</v>
      </c>
    </row>
  </sheetData>
  <dataValidations count="1">
    <dataValidation type="list" allowBlank="1" showInputMessage="1" showErrorMessage="1" sqref="C19">
      <formula1>$O$6:$O$9</formula1>
    </dataValidation>
  </dataValidations>
  <pageMargins left="0.7" right="0.7" top="0.75" bottom="0.75" header="0.3" footer="0.3"/>
  <pageSetup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19"/>
  <sheetViews>
    <sheetView topLeftCell="A37" zoomScale="115" zoomScaleNormal="115" workbookViewId="0">
      <selection activeCell="D86" sqref="D86:N87"/>
    </sheetView>
  </sheetViews>
  <sheetFormatPr defaultColWidth="9.140625" defaultRowHeight="15" x14ac:dyDescent="0.25"/>
  <cols>
    <col min="1" max="1" width="4.140625" style="123" customWidth="1"/>
    <col min="2" max="2" width="9.5703125" style="123" customWidth="1"/>
    <col min="3" max="4" width="4.140625" style="123" customWidth="1"/>
    <col min="5" max="16384" width="9.140625" style="123"/>
  </cols>
  <sheetData>
    <row r="2" spans="2:14" ht="21" x14ac:dyDescent="0.35">
      <c r="D2" s="177" t="s">
        <v>212</v>
      </c>
      <c r="E2" s="177"/>
      <c r="F2" s="177"/>
      <c r="G2" s="177"/>
      <c r="H2" s="177"/>
      <c r="I2" s="177"/>
      <c r="J2" s="177"/>
      <c r="K2" s="177"/>
      <c r="L2" s="177"/>
      <c r="M2" s="177"/>
      <c r="N2" s="177"/>
    </row>
    <row r="3" spans="2:14" ht="18.75" x14ac:dyDescent="0.3">
      <c r="D3" s="178" t="s">
        <v>116</v>
      </c>
      <c r="E3" s="178"/>
      <c r="F3" s="178"/>
      <c r="G3" s="178"/>
      <c r="H3" s="178"/>
      <c r="I3" s="178"/>
      <c r="J3" s="178"/>
      <c r="K3" s="178"/>
      <c r="L3" s="178"/>
      <c r="M3" s="178"/>
      <c r="N3" s="178"/>
    </row>
    <row r="4" spans="2:14" ht="15.75" thickBot="1" x14ac:dyDescent="0.3"/>
    <row r="5" spans="2:14" ht="16.5" thickBot="1" x14ac:dyDescent="0.3">
      <c r="B5" s="139" t="s">
        <v>114</v>
      </c>
      <c r="C5" s="140" t="s">
        <v>103</v>
      </c>
      <c r="D5" s="179" t="s">
        <v>189</v>
      </c>
      <c r="E5" s="179"/>
      <c r="F5" s="179"/>
      <c r="G5" s="179"/>
      <c r="H5" s="179"/>
      <c r="I5" s="179"/>
      <c r="J5" s="179"/>
      <c r="K5" s="179"/>
      <c r="L5" s="179"/>
      <c r="M5" s="179"/>
      <c r="N5" s="179"/>
    </row>
    <row r="6" spans="2:14" ht="60" customHeight="1" x14ac:dyDescent="0.25">
      <c r="C6" s="141"/>
      <c r="D6" s="179"/>
      <c r="E6" s="179"/>
      <c r="F6" s="179"/>
      <c r="G6" s="179"/>
      <c r="H6" s="179"/>
      <c r="I6" s="179"/>
      <c r="J6" s="179"/>
      <c r="K6" s="179"/>
      <c r="L6" s="179"/>
      <c r="M6" s="179"/>
      <c r="N6" s="179"/>
    </row>
    <row r="7" spans="2:14" ht="222.75" customHeight="1" x14ac:dyDescent="0.25">
      <c r="C7" s="141"/>
      <c r="D7" s="180"/>
      <c r="E7" s="180"/>
      <c r="F7" s="180"/>
      <c r="G7" s="180"/>
      <c r="H7" s="180"/>
      <c r="I7" s="180"/>
      <c r="J7" s="180"/>
      <c r="K7" s="180"/>
      <c r="L7" s="180"/>
      <c r="M7" s="180"/>
      <c r="N7" s="180"/>
    </row>
    <row r="8" spans="2:14" ht="15.75" x14ac:dyDescent="0.25">
      <c r="C8" s="141"/>
    </row>
    <row r="9" spans="2:14" ht="15.75" x14ac:dyDescent="0.25">
      <c r="C9" s="141"/>
      <c r="D9" s="124" t="s">
        <v>188</v>
      </c>
    </row>
    <row r="10" spans="2:14" ht="15.75" x14ac:dyDescent="0.25">
      <c r="C10" s="141"/>
      <c r="D10" s="124" t="s">
        <v>190</v>
      </c>
    </row>
    <row r="11" spans="2:14" ht="15.75" x14ac:dyDescent="0.25">
      <c r="C11" s="141"/>
      <c r="D11" s="124" t="s">
        <v>191</v>
      </c>
    </row>
    <row r="12" spans="2:14" ht="15.75" x14ac:dyDescent="0.25">
      <c r="C12" s="141"/>
      <c r="D12" s="124" t="s">
        <v>146</v>
      </c>
    </row>
    <row r="13" spans="2:14" ht="15.75" x14ac:dyDescent="0.25">
      <c r="C13" s="141"/>
      <c r="D13" s="124" t="s">
        <v>147</v>
      </c>
    </row>
    <row r="14" spans="2:14" ht="15.75" thickBot="1" x14ac:dyDescent="0.3"/>
    <row r="15" spans="2:14" ht="16.5" thickBot="1" x14ac:dyDescent="0.3">
      <c r="B15" s="139" t="s">
        <v>115</v>
      </c>
      <c r="C15" s="140" t="s">
        <v>104</v>
      </c>
      <c r="D15" s="179" t="s">
        <v>148</v>
      </c>
      <c r="E15" s="179"/>
      <c r="F15" s="179"/>
      <c r="G15" s="179"/>
      <c r="H15" s="179"/>
      <c r="I15" s="179"/>
      <c r="J15" s="179"/>
      <c r="K15" s="179"/>
      <c r="L15" s="179"/>
      <c r="M15" s="179"/>
      <c r="N15" s="179"/>
    </row>
    <row r="16" spans="2:14" ht="30.75" customHeight="1" x14ac:dyDescent="0.25">
      <c r="C16" s="141"/>
      <c r="D16" s="179"/>
      <c r="E16" s="179"/>
      <c r="F16" s="179"/>
      <c r="G16" s="179"/>
      <c r="H16" s="179"/>
      <c r="I16" s="179"/>
      <c r="J16" s="179"/>
      <c r="K16" s="179"/>
      <c r="L16" s="179"/>
      <c r="M16" s="179"/>
      <c r="N16" s="179"/>
    </row>
    <row r="17" spans="2:14" ht="15.75" x14ac:dyDescent="0.25">
      <c r="D17" s="142" t="s">
        <v>149</v>
      </c>
      <c r="E17" s="176" t="s">
        <v>150</v>
      </c>
      <c r="F17" s="176"/>
      <c r="G17" s="176"/>
      <c r="H17" s="176"/>
      <c r="I17" s="176"/>
      <c r="J17" s="176"/>
      <c r="K17" s="176"/>
      <c r="L17" s="176"/>
      <c r="M17" s="176"/>
      <c r="N17" s="143"/>
    </row>
    <row r="18" spans="2:14" ht="15.75" x14ac:dyDescent="0.25">
      <c r="D18" s="142" t="s">
        <v>151</v>
      </c>
      <c r="E18" s="176" t="s">
        <v>152</v>
      </c>
      <c r="F18" s="176"/>
      <c r="G18" s="176"/>
      <c r="H18" s="176"/>
      <c r="I18" s="176"/>
      <c r="J18" s="176"/>
      <c r="K18" s="176"/>
      <c r="L18" s="176"/>
      <c r="M18" s="176"/>
      <c r="N18" s="143"/>
    </row>
    <row r="19" spans="2:14" ht="15.75" x14ac:dyDescent="0.25">
      <c r="D19" s="142" t="s">
        <v>153</v>
      </c>
      <c r="E19" s="176" t="s">
        <v>154</v>
      </c>
      <c r="F19" s="176"/>
      <c r="G19" s="176"/>
      <c r="H19" s="176"/>
      <c r="I19" s="176"/>
      <c r="J19" s="176"/>
      <c r="K19" s="176"/>
      <c r="L19" s="176"/>
      <c r="M19" s="176"/>
      <c r="N19" s="143"/>
    </row>
    <row r="20" spans="2:14" ht="15.75" x14ac:dyDescent="0.25">
      <c r="D20" s="142" t="s">
        <v>155</v>
      </c>
      <c r="E20" s="176" t="s">
        <v>156</v>
      </c>
      <c r="F20" s="176"/>
      <c r="G20" s="176"/>
      <c r="H20" s="176"/>
      <c r="I20" s="176"/>
      <c r="J20" s="176"/>
      <c r="K20" s="176"/>
      <c r="L20" s="176"/>
      <c r="M20" s="176"/>
      <c r="N20" s="143"/>
    </row>
    <row r="21" spans="2:14" ht="15.75" x14ac:dyDescent="0.25">
      <c r="D21" s="142" t="s">
        <v>157</v>
      </c>
      <c r="E21" s="176" t="s">
        <v>158</v>
      </c>
      <c r="F21" s="176"/>
      <c r="G21" s="176"/>
      <c r="H21" s="176"/>
      <c r="I21" s="176"/>
      <c r="J21" s="176"/>
      <c r="K21" s="176"/>
      <c r="L21" s="176"/>
      <c r="M21" s="176"/>
      <c r="N21" s="143"/>
    </row>
    <row r="22" spans="2:14" ht="15.75" thickBot="1" x14ac:dyDescent="0.3"/>
    <row r="23" spans="2:14" ht="16.5" thickBot="1" x14ac:dyDescent="0.3">
      <c r="B23" s="139" t="s">
        <v>113</v>
      </c>
      <c r="C23" s="140" t="s">
        <v>106</v>
      </c>
      <c r="D23" s="179" t="s">
        <v>159</v>
      </c>
      <c r="E23" s="179"/>
      <c r="F23" s="179"/>
      <c r="G23" s="179"/>
      <c r="H23" s="179"/>
      <c r="I23" s="179"/>
      <c r="J23" s="179"/>
      <c r="K23" s="179"/>
      <c r="L23" s="179"/>
      <c r="M23" s="179"/>
      <c r="N23" s="179"/>
    </row>
    <row r="24" spans="2:14" ht="13.5" customHeight="1" x14ac:dyDescent="0.25">
      <c r="C24" s="141"/>
      <c r="D24" s="179"/>
      <c r="E24" s="179"/>
      <c r="F24" s="179"/>
      <c r="G24" s="179"/>
      <c r="H24" s="179"/>
      <c r="I24" s="179"/>
      <c r="J24" s="179"/>
      <c r="K24" s="179"/>
      <c r="L24" s="179"/>
      <c r="M24" s="179"/>
      <c r="N24" s="179"/>
    </row>
    <row r="25" spans="2:14" ht="37.5" customHeight="1" x14ac:dyDescent="0.25">
      <c r="D25" s="142" t="s">
        <v>149</v>
      </c>
      <c r="E25" s="179" t="s">
        <v>161</v>
      </c>
      <c r="F25" s="179"/>
      <c r="G25" s="179"/>
      <c r="H25" s="179"/>
      <c r="I25" s="179"/>
      <c r="J25" s="179"/>
      <c r="K25" s="179"/>
      <c r="L25" s="179"/>
      <c r="M25" s="179"/>
      <c r="N25" s="143"/>
    </row>
    <row r="26" spans="2:14" ht="34.5" customHeight="1" x14ac:dyDescent="0.25">
      <c r="D26" s="142" t="s">
        <v>151</v>
      </c>
      <c r="E26" s="179" t="s">
        <v>160</v>
      </c>
      <c r="F26" s="179"/>
      <c r="G26" s="179"/>
      <c r="H26" s="179"/>
      <c r="I26" s="179"/>
      <c r="J26" s="179"/>
      <c r="K26" s="179"/>
      <c r="L26" s="179"/>
      <c r="M26" s="179"/>
      <c r="N26" s="143"/>
    </row>
    <row r="27" spans="2:14" ht="19.5" customHeight="1" x14ac:dyDescent="0.25">
      <c r="D27" s="142" t="s">
        <v>153</v>
      </c>
      <c r="E27" s="176" t="s">
        <v>162</v>
      </c>
      <c r="F27" s="176"/>
      <c r="G27" s="176"/>
      <c r="H27" s="176"/>
      <c r="I27" s="176"/>
      <c r="J27" s="176"/>
      <c r="K27" s="176"/>
      <c r="L27" s="176"/>
      <c r="M27" s="176"/>
      <c r="N27" s="143"/>
    </row>
    <row r="28" spans="2:14" ht="15.75" x14ac:dyDescent="0.25">
      <c r="D28" s="142" t="s">
        <v>155</v>
      </c>
      <c r="E28" s="176" t="s">
        <v>156</v>
      </c>
      <c r="F28" s="176"/>
      <c r="G28" s="176"/>
      <c r="H28" s="176"/>
      <c r="I28" s="176"/>
      <c r="J28" s="176"/>
      <c r="K28" s="176"/>
      <c r="L28" s="176"/>
      <c r="M28" s="176"/>
      <c r="N28" s="143"/>
    </row>
    <row r="29" spans="2:14" ht="15.75" x14ac:dyDescent="0.25">
      <c r="D29" s="142" t="s">
        <v>157</v>
      </c>
      <c r="E29" s="176" t="s">
        <v>158</v>
      </c>
      <c r="F29" s="176"/>
      <c r="G29" s="176"/>
      <c r="H29" s="176"/>
      <c r="I29" s="176"/>
      <c r="J29" s="176"/>
      <c r="K29" s="176"/>
      <c r="L29" s="176"/>
      <c r="M29" s="176"/>
      <c r="N29" s="143"/>
    </row>
    <row r="30" spans="2:14" ht="15.75" thickBot="1" x14ac:dyDescent="0.3"/>
    <row r="31" spans="2:14" ht="16.5" thickBot="1" x14ac:dyDescent="0.3">
      <c r="B31" s="139" t="s">
        <v>115</v>
      </c>
      <c r="C31" s="140" t="s">
        <v>107</v>
      </c>
      <c r="D31" s="179" t="s">
        <v>163</v>
      </c>
      <c r="E31" s="179"/>
      <c r="F31" s="179"/>
      <c r="G31" s="179"/>
      <c r="H31" s="179"/>
      <c r="I31" s="179"/>
      <c r="J31" s="179"/>
      <c r="K31" s="179"/>
      <c r="L31" s="179"/>
      <c r="M31" s="179"/>
      <c r="N31" s="179"/>
    </row>
    <row r="32" spans="2:14" ht="24" customHeight="1" x14ac:dyDescent="0.25">
      <c r="C32" s="141"/>
      <c r="D32" s="179"/>
      <c r="E32" s="179"/>
      <c r="F32" s="179"/>
      <c r="G32" s="179"/>
      <c r="H32" s="179"/>
      <c r="I32" s="179"/>
      <c r="J32" s="179"/>
      <c r="K32" s="179"/>
      <c r="L32" s="179"/>
      <c r="M32" s="179"/>
      <c r="N32" s="179"/>
    </row>
    <row r="33" spans="2:14" ht="55.5" customHeight="1" x14ac:dyDescent="0.25">
      <c r="D33" s="142" t="s">
        <v>149</v>
      </c>
      <c r="E33" s="179" t="s">
        <v>164</v>
      </c>
      <c r="F33" s="179"/>
      <c r="G33" s="179"/>
      <c r="H33" s="179"/>
      <c r="I33" s="179"/>
      <c r="J33" s="179"/>
      <c r="K33" s="179"/>
      <c r="L33" s="179"/>
      <c r="M33" s="179"/>
      <c r="N33" s="143"/>
    </row>
    <row r="34" spans="2:14" ht="39" customHeight="1" x14ac:dyDescent="0.25">
      <c r="D34" s="142" t="s">
        <v>151</v>
      </c>
      <c r="E34" s="179" t="s">
        <v>165</v>
      </c>
      <c r="F34" s="179"/>
      <c r="G34" s="179"/>
      <c r="H34" s="179"/>
      <c r="I34" s="179"/>
      <c r="J34" s="179"/>
      <c r="K34" s="179"/>
      <c r="L34" s="179"/>
      <c r="M34" s="179"/>
      <c r="N34" s="143"/>
    </row>
    <row r="35" spans="2:14" ht="59.25" customHeight="1" x14ac:dyDescent="0.25">
      <c r="D35" s="142" t="s">
        <v>153</v>
      </c>
      <c r="E35" s="179" t="s">
        <v>166</v>
      </c>
      <c r="F35" s="179"/>
      <c r="G35" s="179"/>
      <c r="H35" s="179"/>
      <c r="I35" s="179"/>
      <c r="J35" s="179"/>
      <c r="K35" s="179"/>
      <c r="L35" s="179"/>
      <c r="M35" s="179"/>
      <c r="N35" s="143"/>
    </row>
    <row r="36" spans="2:14" ht="15.75" x14ac:dyDescent="0.25">
      <c r="D36" s="142" t="s">
        <v>155</v>
      </c>
      <c r="E36" s="176" t="s">
        <v>156</v>
      </c>
      <c r="F36" s="176"/>
      <c r="G36" s="176"/>
      <c r="H36" s="176"/>
      <c r="I36" s="176"/>
      <c r="J36" s="176"/>
      <c r="K36" s="176"/>
      <c r="L36" s="176"/>
      <c r="M36" s="176"/>
      <c r="N36" s="143"/>
    </row>
    <row r="37" spans="2:14" ht="15.75" x14ac:dyDescent="0.25">
      <c r="D37" s="142" t="s">
        <v>157</v>
      </c>
      <c r="E37" s="176" t="s">
        <v>158</v>
      </c>
      <c r="F37" s="176"/>
      <c r="G37" s="176"/>
      <c r="H37" s="176"/>
      <c r="I37" s="176"/>
      <c r="J37" s="176"/>
      <c r="K37" s="176"/>
      <c r="L37" s="176"/>
      <c r="M37" s="176"/>
      <c r="N37" s="143"/>
    </row>
    <row r="38" spans="2:14" ht="16.5" thickBot="1" x14ac:dyDescent="0.3">
      <c r="D38" s="142"/>
      <c r="E38" s="143"/>
      <c r="F38" s="143"/>
      <c r="G38" s="143"/>
      <c r="H38" s="143"/>
      <c r="I38" s="143"/>
      <c r="J38" s="143"/>
      <c r="K38" s="143"/>
      <c r="L38" s="143"/>
      <c r="M38" s="143"/>
      <c r="N38" s="143"/>
    </row>
    <row r="39" spans="2:14" ht="15.75" customHeight="1" thickBot="1" x14ac:dyDescent="0.3">
      <c r="B39" s="125" t="s">
        <v>113</v>
      </c>
      <c r="C39" s="127" t="s">
        <v>108</v>
      </c>
      <c r="D39" s="183" t="s">
        <v>193</v>
      </c>
      <c r="E39" s="183"/>
      <c r="F39" s="183"/>
      <c r="G39" s="183"/>
      <c r="H39" s="183"/>
      <c r="I39" s="183"/>
      <c r="J39" s="183"/>
      <c r="K39" s="183"/>
      <c r="L39" s="183"/>
      <c r="M39" s="183"/>
      <c r="N39" s="183"/>
    </row>
    <row r="40" spans="2:14" ht="65.25" customHeight="1" x14ac:dyDescent="0.25">
      <c r="C40" s="126"/>
      <c r="D40" s="183"/>
      <c r="E40" s="183"/>
      <c r="F40" s="183"/>
      <c r="G40" s="183"/>
      <c r="H40" s="183"/>
      <c r="I40" s="183"/>
      <c r="J40" s="183"/>
      <c r="K40" s="183"/>
      <c r="L40" s="183"/>
      <c r="M40" s="183"/>
      <c r="N40" s="183"/>
    </row>
    <row r="41" spans="2:14" ht="5.45" customHeight="1" x14ac:dyDescent="0.25">
      <c r="C41" s="126"/>
    </row>
    <row r="42" spans="2:14" ht="16.5" customHeight="1" x14ac:dyDescent="0.25">
      <c r="C42" s="126"/>
      <c r="D42" s="124" t="s">
        <v>194</v>
      </c>
    </row>
    <row r="43" spans="2:14" ht="16.5" customHeight="1" x14ac:dyDescent="0.25">
      <c r="C43" s="126"/>
      <c r="D43" s="124" t="s">
        <v>195</v>
      </c>
    </row>
    <row r="44" spans="2:14" ht="16.5" customHeight="1" x14ac:dyDescent="0.25">
      <c r="C44" s="126"/>
      <c r="D44" s="124" t="s">
        <v>196</v>
      </c>
    </row>
    <row r="45" spans="2:14" ht="16.5" customHeight="1" x14ac:dyDescent="0.25">
      <c r="C45" s="126"/>
      <c r="D45" s="124" t="s">
        <v>197</v>
      </c>
    </row>
    <row r="46" spans="2:14" ht="16.5" customHeight="1" x14ac:dyDescent="0.25">
      <c r="C46" s="126"/>
      <c r="D46" s="124" t="s">
        <v>198</v>
      </c>
      <c r="E46" s="123" t="s">
        <v>192</v>
      </c>
    </row>
    <row r="47" spans="2:14" ht="16.5" thickBot="1" x14ac:dyDescent="0.3">
      <c r="D47" s="142"/>
      <c r="E47" s="143"/>
      <c r="F47" s="143"/>
      <c r="G47" s="143"/>
      <c r="H47" s="143"/>
      <c r="I47" s="143"/>
      <c r="J47" s="143"/>
      <c r="K47" s="143"/>
      <c r="L47" s="143"/>
      <c r="M47" s="143"/>
      <c r="N47" s="143"/>
    </row>
    <row r="48" spans="2:14" ht="16.5" thickBot="1" x14ac:dyDescent="0.3">
      <c r="B48" s="125" t="s">
        <v>113</v>
      </c>
      <c r="C48" s="127" t="s">
        <v>109</v>
      </c>
      <c r="D48" s="124" t="s">
        <v>105</v>
      </c>
    </row>
    <row r="49" spans="2:15" ht="6.95" customHeight="1" x14ac:dyDescent="0.25">
      <c r="C49" s="126"/>
    </row>
    <row r="50" spans="2:15" ht="17.25" customHeight="1" x14ac:dyDescent="0.25">
      <c r="C50" s="126"/>
      <c r="D50" s="181" t="s">
        <v>199</v>
      </c>
      <c r="E50" s="181"/>
      <c r="F50" s="181"/>
      <c r="G50" s="181"/>
      <c r="H50" s="181"/>
      <c r="I50" s="181"/>
      <c r="J50" s="181"/>
      <c r="K50" s="181"/>
      <c r="L50" s="181"/>
      <c r="M50" s="181"/>
      <c r="N50" s="181"/>
    </row>
    <row r="51" spans="2:15" ht="17.25" customHeight="1" x14ac:dyDescent="0.25">
      <c r="C51" s="126"/>
      <c r="E51" s="181" t="s">
        <v>120</v>
      </c>
      <c r="F51" s="181"/>
      <c r="G51" s="181"/>
      <c r="H51" s="181"/>
      <c r="I51" s="181"/>
      <c r="J51" s="181"/>
      <c r="K51" s="181"/>
      <c r="L51" s="181"/>
      <c r="M51" s="181"/>
    </row>
    <row r="52" spans="2:15" ht="17.25" customHeight="1" x14ac:dyDescent="0.25">
      <c r="C52" s="126"/>
      <c r="D52" s="181" t="s">
        <v>200</v>
      </c>
      <c r="E52" s="181"/>
      <c r="F52" s="181"/>
      <c r="G52" s="181"/>
      <c r="H52" s="181"/>
      <c r="I52" s="181"/>
      <c r="J52" s="181"/>
      <c r="K52" s="181"/>
      <c r="L52" s="181"/>
      <c r="M52" s="181"/>
      <c r="N52" s="181"/>
      <c r="O52" s="181"/>
    </row>
    <row r="53" spans="2:15" ht="17.25" customHeight="1" x14ac:dyDescent="0.25">
      <c r="C53" s="126"/>
      <c r="E53" s="181" t="s">
        <v>118</v>
      </c>
      <c r="F53" s="181"/>
      <c r="G53" s="181"/>
      <c r="H53" s="181"/>
      <c r="I53" s="181"/>
      <c r="J53" s="181"/>
      <c r="K53" s="181"/>
      <c r="L53" s="181"/>
      <c r="M53" s="181"/>
    </row>
    <row r="54" spans="2:15" ht="17.25" customHeight="1" x14ac:dyDescent="0.25">
      <c r="C54" s="126"/>
      <c r="D54" s="181" t="s">
        <v>201</v>
      </c>
      <c r="E54" s="181"/>
      <c r="F54" s="181"/>
      <c r="G54" s="181"/>
      <c r="H54" s="181"/>
      <c r="I54" s="181"/>
      <c r="J54" s="181"/>
      <c r="K54" s="181"/>
      <c r="L54" s="181"/>
      <c r="M54" s="181"/>
      <c r="N54" s="181"/>
    </row>
    <row r="55" spans="2:15" ht="17.25" customHeight="1" x14ac:dyDescent="0.25">
      <c r="C55" s="126"/>
      <c r="E55" s="181" t="s">
        <v>119</v>
      </c>
      <c r="F55" s="181"/>
      <c r="G55" s="181"/>
      <c r="H55" s="181"/>
      <c r="I55" s="181"/>
      <c r="J55" s="181"/>
      <c r="K55" s="181"/>
      <c r="L55" s="181"/>
      <c r="M55" s="181"/>
      <c r="N55" s="181"/>
    </row>
    <row r="56" spans="2:15" ht="17.25" customHeight="1" x14ac:dyDescent="0.25">
      <c r="C56" s="126"/>
      <c r="D56" s="124" t="s">
        <v>202</v>
      </c>
    </row>
    <row r="57" spans="2:15" ht="17.25" customHeight="1" x14ac:dyDescent="0.25">
      <c r="C57" s="126"/>
      <c r="D57" s="124" t="s">
        <v>203</v>
      </c>
    </row>
    <row r="58" spans="2:15" ht="16.5" thickBot="1" x14ac:dyDescent="0.3">
      <c r="D58" s="142"/>
      <c r="E58" s="143"/>
      <c r="F58" s="143"/>
      <c r="G58" s="143"/>
      <c r="H58" s="143"/>
      <c r="I58" s="143"/>
      <c r="J58" s="143"/>
      <c r="K58" s="143"/>
      <c r="L58" s="143"/>
      <c r="M58" s="143"/>
      <c r="N58" s="143"/>
    </row>
    <row r="59" spans="2:15" ht="16.5" thickBot="1" x14ac:dyDescent="0.3">
      <c r="B59" s="139" t="s">
        <v>117</v>
      </c>
      <c r="C59" s="140" t="s">
        <v>110</v>
      </c>
      <c r="D59" s="179" t="s">
        <v>167</v>
      </c>
      <c r="E59" s="179"/>
      <c r="F59" s="179"/>
      <c r="G59" s="179"/>
      <c r="H59" s="179"/>
      <c r="I59" s="179"/>
      <c r="J59" s="179"/>
      <c r="K59" s="179"/>
      <c r="L59" s="179"/>
      <c r="M59" s="179"/>
      <c r="N59" s="179"/>
    </row>
    <row r="60" spans="2:15" ht="10.5" customHeight="1" x14ac:dyDescent="0.25">
      <c r="C60" s="141"/>
      <c r="D60" s="179"/>
      <c r="E60" s="179"/>
      <c r="F60" s="179"/>
      <c r="G60" s="179"/>
      <c r="H60" s="179"/>
      <c r="I60" s="179"/>
      <c r="J60" s="179"/>
      <c r="K60" s="179"/>
      <c r="L60" s="179"/>
      <c r="M60" s="179"/>
      <c r="N60" s="179"/>
    </row>
    <row r="61" spans="2:15" ht="15.75" x14ac:dyDescent="0.25">
      <c r="D61" s="142" t="s">
        <v>149</v>
      </c>
      <c r="E61" s="179" t="s">
        <v>168</v>
      </c>
      <c r="F61" s="179"/>
      <c r="G61" s="179"/>
      <c r="H61" s="179"/>
      <c r="I61" s="179"/>
      <c r="J61" s="179"/>
      <c r="K61" s="179"/>
      <c r="L61" s="179"/>
      <c r="M61" s="179"/>
      <c r="N61" s="143"/>
    </row>
    <row r="62" spans="2:15" ht="51.75" customHeight="1" x14ac:dyDescent="0.25">
      <c r="D62" s="142" t="s">
        <v>151</v>
      </c>
      <c r="E62" s="179" t="s">
        <v>169</v>
      </c>
      <c r="F62" s="179"/>
      <c r="G62" s="179"/>
      <c r="H62" s="179"/>
      <c r="I62" s="179"/>
      <c r="J62" s="179"/>
      <c r="K62" s="179"/>
      <c r="L62" s="179"/>
      <c r="M62" s="179"/>
      <c r="N62" s="143"/>
    </row>
    <row r="63" spans="2:15" ht="36.75" customHeight="1" x14ac:dyDescent="0.25">
      <c r="D63" s="142" t="s">
        <v>153</v>
      </c>
      <c r="E63" s="179" t="s">
        <v>204</v>
      </c>
      <c r="F63" s="179"/>
      <c r="G63" s="179"/>
      <c r="H63" s="179"/>
      <c r="I63" s="179"/>
      <c r="J63" s="179"/>
      <c r="K63" s="179"/>
      <c r="L63" s="179"/>
      <c r="M63" s="179"/>
      <c r="N63" s="143"/>
    </row>
    <row r="64" spans="2:15" ht="15.75" x14ac:dyDescent="0.25">
      <c r="D64" s="142" t="s">
        <v>155</v>
      </c>
      <c r="E64" s="176" t="s">
        <v>170</v>
      </c>
      <c r="F64" s="176"/>
      <c r="G64" s="176"/>
      <c r="H64" s="176"/>
      <c r="I64" s="176"/>
      <c r="J64" s="176"/>
      <c r="K64" s="176"/>
      <c r="L64" s="176"/>
      <c r="M64" s="176"/>
      <c r="N64" s="143"/>
    </row>
    <row r="65" spans="2:14" ht="15.75" x14ac:dyDescent="0.25">
      <c r="D65" s="142" t="s">
        <v>157</v>
      </c>
      <c r="E65" s="176" t="s">
        <v>171</v>
      </c>
      <c r="F65" s="176"/>
      <c r="G65" s="176"/>
      <c r="H65" s="176"/>
      <c r="I65" s="176"/>
      <c r="J65" s="176"/>
      <c r="K65" s="176"/>
      <c r="L65" s="176"/>
      <c r="M65" s="176"/>
      <c r="N65" s="143"/>
    </row>
    <row r="66" spans="2:14" ht="15.75" thickBot="1" x14ac:dyDescent="0.3"/>
    <row r="67" spans="2:14" ht="16.5" thickBot="1" x14ac:dyDescent="0.3">
      <c r="B67" s="139" t="s">
        <v>113</v>
      </c>
      <c r="C67" s="140" t="s">
        <v>111</v>
      </c>
      <c r="D67" s="179" t="s">
        <v>172</v>
      </c>
      <c r="E67" s="179"/>
      <c r="F67" s="179"/>
      <c r="G67" s="179"/>
      <c r="H67" s="179"/>
      <c r="I67" s="179"/>
      <c r="J67" s="179"/>
      <c r="K67" s="179"/>
      <c r="L67" s="179"/>
      <c r="M67" s="179"/>
      <c r="N67" s="179"/>
    </row>
    <row r="68" spans="2:14" ht="8.25" customHeight="1" x14ac:dyDescent="0.25">
      <c r="C68" s="141"/>
      <c r="D68" s="179"/>
      <c r="E68" s="179"/>
      <c r="F68" s="179"/>
      <c r="G68" s="179"/>
      <c r="H68" s="179"/>
      <c r="I68" s="179"/>
      <c r="J68" s="179"/>
      <c r="K68" s="179"/>
      <c r="L68" s="179"/>
      <c r="M68" s="179"/>
      <c r="N68" s="179"/>
    </row>
    <row r="69" spans="2:14" ht="40.5" customHeight="1" x14ac:dyDescent="0.25">
      <c r="D69" s="142" t="s">
        <v>149</v>
      </c>
      <c r="E69" s="179" t="s">
        <v>173</v>
      </c>
      <c r="F69" s="179"/>
      <c r="G69" s="179"/>
      <c r="H69" s="179"/>
      <c r="I69" s="179"/>
      <c r="J69" s="179"/>
      <c r="K69" s="179"/>
      <c r="L69" s="179"/>
      <c r="M69" s="179"/>
      <c r="N69" s="143"/>
    </row>
    <row r="70" spans="2:14" ht="42" customHeight="1" x14ac:dyDescent="0.25">
      <c r="D70" s="142" t="s">
        <v>151</v>
      </c>
      <c r="E70" s="179" t="s">
        <v>205</v>
      </c>
      <c r="F70" s="179"/>
      <c r="G70" s="179"/>
      <c r="H70" s="179"/>
      <c r="I70" s="179"/>
      <c r="J70" s="179"/>
      <c r="K70" s="179"/>
      <c r="L70" s="179"/>
      <c r="M70" s="179"/>
      <c r="N70" s="143"/>
    </row>
    <row r="71" spans="2:14" ht="57" customHeight="1" x14ac:dyDescent="0.25">
      <c r="D71" s="142" t="s">
        <v>153</v>
      </c>
      <c r="E71" s="179" t="s">
        <v>174</v>
      </c>
      <c r="F71" s="179"/>
      <c r="G71" s="179"/>
      <c r="H71" s="179"/>
      <c r="I71" s="179"/>
      <c r="J71" s="179"/>
      <c r="K71" s="179"/>
      <c r="L71" s="179"/>
      <c r="M71" s="179"/>
      <c r="N71" s="143"/>
    </row>
    <row r="72" spans="2:14" ht="22.5" customHeight="1" x14ac:dyDescent="0.25">
      <c r="D72" s="142" t="s">
        <v>155</v>
      </c>
      <c r="E72" s="176" t="s">
        <v>170</v>
      </c>
      <c r="F72" s="176"/>
      <c r="G72" s="176"/>
      <c r="H72" s="176"/>
      <c r="I72" s="176"/>
      <c r="J72" s="176"/>
      <c r="K72" s="176"/>
      <c r="L72" s="176"/>
      <c r="M72" s="176"/>
      <c r="N72" s="143"/>
    </row>
    <row r="73" spans="2:14" ht="15.75" x14ac:dyDescent="0.25">
      <c r="D73" s="142" t="s">
        <v>157</v>
      </c>
      <c r="E73" s="176" t="s">
        <v>171</v>
      </c>
      <c r="F73" s="176"/>
      <c r="G73" s="176"/>
      <c r="H73" s="176"/>
      <c r="I73" s="176"/>
      <c r="J73" s="176"/>
      <c r="K73" s="176"/>
      <c r="L73" s="176"/>
      <c r="M73" s="176"/>
      <c r="N73" s="143"/>
    </row>
    <row r="74" spans="2:14" ht="15.75" thickBot="1" x14ac:dyDescent="0.3"/>
    <row r="75" spans="2:14" ht="16.5" thickBot="1" x14ac:dyDescent="0.3">
      <c r="B75" s="139" t="s">
        <v>115</v>
      </c>
      <c r="C75" s="140" t="s">
        <v>112</v>
      </c>
      <c r="D75" s="179" t="s">
        <v>175</v>
      </c>
      <c r="E75" s="179"/>
      <c r="F75" s="179"/>
      <c r="G75" s="179"/>
      <c r="H75" s="179"/>
      <c r="I75" s="179"/>
      <c r="J75" s="179"/>
      <c r="K75" s="179"/>
      <c r="L75" s="179"/>
      <c r="M75" s="179"/>
      <c r="N75" s="179"/>
    </row>
    <row r="76" spans="2:14" ht="19.5" customHeight="1" x14ac:dyDescent="0.25">
      <c r="C76" s="141"/>
      <c r="D76" s="179"/>
      <c r="E76" s="179"/>
      <c r="F76" s="179"/>
      <c r="G76" s="179"/>
      <c r="H76" s="179"/>
      <c r="I76" s="179"/>
      <c r="J76" s="179"/>
      <c r="K76" s="179"/>
      <c r="L76" s="179"/>
      <c r="M76" s="179"/>
      <c r="N76" s="179"/>
    </row>
    <row r="77" spans="2:14" ht="18.75" customHeight="1" x14ac:dyDescent="0.25">
      <c r="D77" s="142" t="s">
        <v>149</v>
      </c>
      <c r="E77" s="179" t="s">
        <v>176</v>
      </c>
      <c r="F77" s="179"/>
      <c r="G77" s="179"/>
      <c r="H77" s="179"/>
      <c r="I77" s="179"/>
      <c r="J77" s="179"/>
      <c r="K77" s="179"/>
      <c r="L77" s="179"/>
      <c r="M77" s="179"/>
      <c r="N77" s="143"/>
    </row>
    <row r="78" spans="2:14" ht="38.25" customHeight="1" x14ac:dyDescent="0.25">
      <c r="D78" s="142" t="s">
        <v>151</v>
      </c>
      <c r="E78" s="179" t="s">
        <v>178</v>
      </c>
      <c r="F78" s="179"/>
      <c r="G78" s="179"/>
      <c r="H78" s="179"/>
      <c r="I78" s="179"/>
      <c r="J78" s="179"/>
      <c r="K78" s="179"/>
      <c r="L78" s="179"/>
      <c r="M78" s="179"/>
      <c r="N78" s="143"/>
    </row>
    <row r="79" spans="2:14" ht="37.5" customHeight="1" x14ac:dyDescent="0.25">
      <c r="D79" s="142" t="s">
        <v>153</v>
      </c>
      <c r="E79" s="179" t="s">
        <v>177</v>
      </c>
      <c r="F79" s="179"/>
      <c r="G79" s="179"/>
      <c r="H79" s="179"/>
      <c r="I79" s="179"/>
      <c r="J79" s="179"/>
      <c r="K79" s="179"/>
      <c r="L79" s="179"/>
      <c r="M79" s="179"/>
      <c r="N79" s="143"/>
    </row>
    <row r="80" spans="2:14" ht="36" customHeight="1" x14ac:dyDescent="0.25">
      <c r="D80" s="142" t="s">
        <v>155</v>
      </c>
      <c r="E80" s="179" t="s">
        <v>179</v>
      </c>
      <c r="F80" s="179"/>
      <c r="G80" s="179"/>
      <c r="H80" s="179"/>
      <c r="I80" s="179"/>
      <c r="J80" s="179"/>
      <c r="K80" s="179"/>
      <c r="L80" s="179"/>
      <c r="M80" s="179"/>
      <c r="N80" s="143"/>
    </row>
    <row r="81" spans="2:14" ht="15.75" x14ac:dyDescent="0.25">
      <c r="D81" s="142" t="s">
        <v>157</v>
      </c>
      <c r="E81" s="176" t="s">
        <v>180</v>
      </c>
      <c r="F81" s="176"/>
      <c r="G81" s="176"/>
      <c r="H81" s="176"/>
      <c r="I81" s="176"/>
      <c r="J81" s="176"/>
      <c r="K81" s="176"/>
      <c r="L81" s="176"/>
      <c r="M81" s="176"/>
      <c r="N81" s="143"/>
    </row>
    <row r="82" spans="2:14" ht="15.75" thickBot="1" x14ac:dyDescent="0.3"/>
    <row r="83" spans="2:14" ht="16.5" thickBot="1" x14ac:dyDescent="0.3">
      <c r="B83" s="139" t="b">
        <v>1</v>
      </c>
      <c r="C83" s="140" t="s">
        <v>126</v>
      </c>
      <c r="D83" s="179" t="s">
        <v>206</v>
      </c>
      <c r="E83" s="179"/>
      <c r="F83" s="179"/>
      <c r="G83" s="179"/>
      <c r="H83" s="179"/>
      <c r="I83" s="179"/>
      <c r="J83" s="179"/>
      <c r="K83" s="179"/>
      <c r="L83" s="179"/>
      <c r="M83" s="179"/>
      <c r="N83" s="179"/>
    </row>
    <row r="84" spans="2:14" ht="41.25" customHeight="1" x14ac:dyDescent="0.25">
      <c r="C84" s="141"/>
      <c r="D84" s="179"/>
      <c r="E84" s="179"/>
      <c r="F84" s="179"/>
      <c r="G84" s="179"/>
      <c r="H84" s="179"/>
      <c r="I84" s="179"/>
      <c r="J84" s="179"/>
      <c r="K84" s="179"/>
      <c r="L84" s="179"/>
      <c r="M84" s="179"/>
      <c r="N84" s="179"/>
    </row>
    <row r="85" spans="2:14" ht="15.75" thickBot="1" x14ac:dyDescent="0.3"/>
    <row r="86" spans="2:14" ht="16.5" thickBot="1" x14ac:dyDescent="0.3">
      <c r="B86" s="139" t="s">
        <v>114</v>
      </c>
      <c r="C86" s="140" t="s">
        <v>207</v>
      </c>
      <c r="D86" s="179" t="s">
        <v>181</v>
      </c>
      <c r="E86" s="179"/>
      <c r="F86" s="179"/>
      <c r="G86" s="179"/>
      <c r="H86" s="179"/>
      <c r="I86" s="179"/>
      <c r="J86" s="179"/>
      <c r="K86" s="179"/>
      <c r="L86" s="179"/>
      <c r="M86" s="179"/>
      <c r="N86" s="179"/>
    </row>
    <row r="87" spans="2:14" ht="15.75" x14ac:dyDescent="0.25">
      <c r="C87" s="141"/>
      <c r="D87" s="179"/>
      <c r="E87" s="179"/>
      <c r="F87" s="179"/>
      <c r="G87" s="179"/>
      <c r="H87" s="179"/>
      <c r="I87" s="179"/>
      <c r="J87" s="179"/>
      <c r="K87" s="179"/>
      <c r="L87" s="179"/>
      <c r="M87" s="179"/>
      <c r="N87" s="179"/>
    </row>
    <row r="88" spans="2:14" ht="38.25" customHeight="1" x14ac:dyDescent="0.25">
      <c r="D88" s="142" t="s">
        <v>149</v>
      </c>
      <c r="E88" s="179" t="s">
        <v>182</v>
      </c>
      <c r="F88" s="179"/>
      <c r="G88" s="179"/>
      <c r="H88" s="179"/>
      <c r="I88" s="179"/>
      <c r="J88" s="179"/>
      <c r="K88" s="179"/>
      <c r="L88" s="179"/>
      <c r="M88" s="179"/>
      <c r="N88" s="143"/>
    </row>
    <row r="89" spans="2:14" ht="50.25" customHeight="1" x14ac:dyDescent="0.25">
      <c r="D89" s="142" t="s">
        <v>151</v>
      </c>
      <c r="E89" s="179" t="s">
        <v>183</v>
      </c>
      <c r="F89" s="179"/>
      <c r="G89" s="179"/>
      <c r="H89" s="179"/>
      <c r="I89" s="179"/>
      <c r="J89" s="179"/>
      <c r="K89" s="179"/>
      <c r="L89" s="179"/>
      <c r="M89" s="179"/>
      <c r="N89" s="143"/>
    </row>
    <row r="90" spans="2:14" ht="37.5" customHeight="1" x14ac:dyDescent="0.25">
      <c r="D90" s="142" t="s">
        <v>153</v>
      </c>
      <c r="E90" s="179" t="s">
        <v>184</v>
      </c>
      <c r="F90" s="179"/>
      <c r="G90" s="179"/>
      <c r="H90" s="179"/>
      <c r="I90" s="179"/>
      <c r="J90" s="179"/>
      <c r="K90" s="179"/>
      <c r="L90" s="179"/>
      <c r="M90" s="179"/>
      <c r="N90" s="143"/>
    </row>
    <row r="91" spans="2:14" ht="18" customHeight="1" x14ac:dyDescent="0.25">
      <c r="D91" s="142" t="s">
        <v>155</v>
      </c>
      <c r="E91" s="176" t="s">
        <v>185</v>
      </c>
      <c r="F91" s="176"/>
      <c r="G91" s="176"/>
      <c r="H91" s="176"/>
      <c r="I91" s="176"/>
      <c r="J91" s="176"/>
      <c r="K91" s="176"/>
      <c r="L91" s="176"/>
      <c r="M91" s="176"/>
      <c r="N91" s="143"/>
    </row>
    <row r="92" spans="2:14" ht="18.75" customHeight="1" x14ac:dyDescent="0.25">
      <c r="D92" s="142" t="s">
        <v>157</v>
      </c>
      <c r="E92" s="176" t="s">
        <v>186</v>
      </c>
      <c r="F92" s="176"/>
      <c r="G92" s="176"/>
      <c r="H92" s="176"/>
      <c r="I92" s="176"/>
      <c r="J92" s="176"/>
      <c r="K92" s="176"/>
      <c r="L92" s="176"/>
      <c r="M92" s="176"/>
      <c r="N92" s="143"/>
    </row>
    <row r="93" spans="2:14" ht="18.75" customHeight="1" thickBot="1" x14ac:dyDescent="0.3">
      <c r="D93" s="142"/>
      <c r="E93" s="143"/>
      <c r="F93" s="143"/>
      <c r="G93" s="143"/>
      <c r="H93" s="143"/>
      <c r="I93" s="143"/>
      <c r="J93" s="143"/>
      <c r="K93" s="143"/>
      <c r="L93" s="143"/>
      <c r="M93" s="143"/>
      <c r="N93" s="143"/>
    </row>
    <row r="94" spans="2:14" ht="16.5" thickBot="1" x14ac:dyDescent="0.3">
      <c r="B94" s="125" t="s">
        <v>115</v>
      </c>
      <c r="C94" s="127" t="s">
        <v>208</v>
      </c>
      <c r="D94" s="124" t="s">
        <v>105</v>
      </c>
    </row>
    <row r="95" spans="2:14" ht="6.95" customHeight="1" x14ac:dyDescent="0.25">
      <c r="C95" s="126"/>
    </row>
    <row r="96" spans="2:14" ht="15.75" customHeight="1" x14ac:dyDescent="0.25">
      <c r="C96" s="126"/>
      <c r="D96" s="181" t="s">
        <v>210</v>
      </c>
      <c r="E96" s="181"/>
      <c r="F96" s="181"/>
      <c r="G96" s="181"/>
      <c r="H96" s="181"/>
      <c r="I96" s="181"/>
      <c r="J96" s="181"/>
      <c r="K96" s="181"/>
      <c r="L96" s="181"/>
      <c r="M96" s="181"/>
      <c r="N96" s="181"/>
    </row>
    <row r="97" spans="1:19" ht="15.75" customHeight="1" x14ac:dyDescent="0.25">
      <c r="C97" s="126"/>
      <c r="E97" s="181" t="s">
        <v>118</v>
      </c>
      <c r="F97" s="181"/>
      <c r="G97" s="181"/>
      <c r="H97" s="181"/>
      <c r="I97" s="181"/>
      <c r="J97" s="181"/>
      <c r="K97" s="181"/>
      <c r="L97" s="181"/>
      <c r="M97" s="181"/>
    </row>
    <row r="98" spans="1:19" ht="15.75" customHeight="1" x14ac:dyDescent="0.25">
      <c r="C98" s="126"/>
      <c r="D98" s="181" t="s">
        <v>209</v>
      </c>
      <c r="E98" s="181"/>
      <c r="F98" s="181"/>
      <c r="G98" s="181"/>
      <c r="H98" s="181"/>
      <c r="I98" s="181"/>
      <c r="J98" s="181"/>
      <c r="K98" s="181"/>
      <c r="L98" s="181"/>
      <c r="M98" s="181"/>
    </row>
    <row r="99" spans="1:19" ht="15.75" customHeight="1" x14ac:dyDescent="0.25">
      <c r="C99" s="126"/>
      <c r="E99" s="181" t="s">
        <v>119</v>
      </c>
      <c r="F99" s="181"/>
      <c r="G99" s="181"/>
      <c r="H99" s="181"/>
      <c r="I99" s="181"/>
      <c r="J99" s="181"/>
      <c r="K99" s="181"/>
      <c r="L99" s="181"/>
      <c r="M99" s="181"/>
    </row>
    <row r="100" spans="1:19" ht="15.75" customHeight="1" x14ac:dyDescent="0.25">
      <c r="C100" s="126"/>
      <c r="D100" s="181" t="s">
        <v>211</v>
      </c>
      <c r="E100" s="181"/>
      <c r="F100" s="181"/>
      <c r="G100" s="181"/>
      <c r="H100" s="181"/>
      <c r="I100" s="181"/>
      <c r="J100" s="181"/>
      <c r="K100" s="181"/>
      <c r="L100" s="181"/>
      <c r="M100" s="181"/>
    </row>
    <row r="101" spans="1:19" ht="15.75" customHeight="1" x14ac:dyDescent="0.25">
      <c r="C101" s="126"/>
      <c r="E101" s="181" t="s">
        <v>120</v>
      </c>
      <c r="F101" s="181"/>
      <c r="G101" s="181"/>
      <c r="H101" s="181"/>
      <c r="I101" s="181"/>
      <c r="J101" s="181"/>
      <c r="K101" s="181"/>
      <c r="L101" s="181"/>
      <c r="M101" s="181"/>
    </row>
    <row r="102" spans="1:19" ht="15.75" customHeight="1" x14ac:dyDescent="0.25">
      <c r="C102" s="126"/>
      <c r="D102" s="124" t="s">
        <v>202</v>
      </c>
    </row>
    <row r="103" spans="1:19" ht="15.75" customHeight="1" x14ac:dyDescent="0.25">
      <c r="C103" s="126"/>
      <c r="D103" s="124" t="s">
        <v>203</v>
      </c>
    </row>
    <row r="104" spans="1:19" ht="18.75" customHeight="1" x14ac:dyDescent="0.25">
      <c r="D104" s="142"/>
      <c r="E104" s="143"/>
      <c r="F104" s="143"/>
      <c r="G104" s="143"/>
      <c r="H104" s="143"/>
      <c r="I104" s="143"/>
      <c r="J104" s="143"/>
      <c r="K104" s="143"/>
      <c r="L104" s="143"/>
      <c r="M104" s="143"/>
      <c r="N104" s="143"/>
    </row>
    <row r="106" spans="1:19" ht="21" x14ac:dyDescent="0.25">
      <c r="A106" s="182" t="s">
        <v>187</v>
      </c>
      <c r="B106" s="182"/>
      <c r="C106" s="182"/>
      <c r="D106" s="182"/>
      <c r="E106" s="182"/>
      <c r="F106" s="182"/>
      <c r="G106" s="182"/>
      <c r="H106" s="182"/>
      <c r="I106" s="182"/>
      <c r="J106" s="182"/>
      <c r="K106" s="182"/>
      <c r="L106" s="182"/>
      <c r="M106" s="182"/>
      <c r="N106" s="182"/>
      <c r="O106" s="182"/>
      <c r="P106" s="182"/>
      <c r="Q106" s="182"/>
      <c r="R106" s="182"/>
      <c r="S106" s="182"/>
    </row>
    <row r="107" spans="1:19" ht="15.75" thickBot="1" x14ac:dyDescent="0.3"/>
    <row r="108" spans="1:19" ht="15.75" x14ac:dyDescent="0.25">
      <c r="C108" s="144">
        <v>1</v>
      </c>
      <c r="D108" s="150"/>
      <c r="E108" s="145" t="str">
        <f>B5</f>
        <v>E</v>
      </c>
    </row>
    <row r="109" spans="1:19" ht="15.75" x14ac:dyDescent="0.25">
      <c r="C109" s="146">
        <v>2</v>
      </c>
      <c r="D109" s="151"/>
      <c r="E109" s="147" t="str">
        <f>B15</f>
        <v>C</v>
      </c>
    </row>
    <row r="110" spans="1:19" ht="15.75" x14ac:dyDescent="0.25">
      <c r="C110" s="146">
        <v>3</v>
      </c>
      <c r="D110" s="151"/>
      <c r="E110" s="147" t="str">
        <f>B23</f>
        <v>A</v>
      </c>
    </row>
    <row r="111" spans="1:19" ht="15.75" x14ac:dyDescent="0.25">
      <c r="C111" s="146">
        <v>4</v>
      </c>
      <c r="D111" s="151"/>
      <c r="E111" s="147" t="str">
        <f>B31</f>
        <v>C</v>
      </c>
    </row>
    <row r="112" spans="1:19" ht="15.75" x14ac:dyDescent="0.25">
      <c r="C112" s="146">
        <v>5</v>
      </c>
      <c r="D112" s="151"/>
      <c r="E112" s="147" t="str">
        <f>B39</f>
        <v>A</v>
      </c>
    </row>
    <row r="113" spans="3:5" ht="15.75" x14ac:dyDescent="0.25">
      <c r="C113" s="146">
        <v>6</v>
      </c>
      <c r="D113" s="151"/>
      <c r="E113" s="147" t="str">
        <f>B48</f>
        <v>A</v>
      </c>
    </row>
    <row r="114" spans="3:5" ht="15.75" x14ac:dyDescent="0.25">
      <c r="C114" s="146">
        <v>7</v>
      </c>
      <c r="D114" s="151"/>
      <c r="E114" s="147" t="str">
        <f>B59</f>
        <v>D</v>
      </c>
    </row>
    <row r="115" spans="3:5" ht="15.75" x14ac:dyDescent="0.25">
      <c r="C115" s="146">
        <v>8</v>
      </c>
      <c r="D115" s="151"/>
      <c r="E115" s="147" t="str">
        <f>B67</f>
        <v>A</v>
      </c>
    </row>
    <row r="116" spans="3:5" ht="15.75" x14ac:dyDescent="0.25">
      <c r="C116" s="146">
        <v>9</v>
      </c>
      <c r="D116" s="151"/>
      <c r="E116" s="147" t="str">
        <f>B75</f>
        <v>C</v>
      </c>
    </row>
    <row r="117" spans="3:5" ht="15.75" x14ac:dyDescent="0.25">
      <c r="C117" s="146">
        <v>10</v>
      </c>
      <c r="D117" s="151"/>
      <c r="E117" s="147" t="b">
        <f>B83</f>
        <v>1</v>
      </c>
    </row>
    <row r="118" spans="3:5" ht="15.75" x14ac:dyDescent="0.25">
      <c r="C118" s="146">
        <v>11</v>
      </c>
      <c r="D118" s="151"/>
      <c r="E118" s="147" t="str">
        <f>B86</f>
        <v>E</v>
      </c>
    </row>
    <row r="119" spans="3:5" ht="16.5" thickBot="1" x14ac:dyDescent="0.3">
      <c r="C119" s="148">
        <v>12</v>
      </c>
      <c r="D119" s="152"/>
      <c r="E119" s="149" t="str">
        <f>B94</f>
        <v>C</v>
      </c>
    </row>
  </sheetData>
  <mergeCells count="61">
    <mergeCell ref="E80:M80"/>
    <mergeCell ref="E63:M63"/>
    <mergeCell ref="E64:M64"/>
    <mergeCell ref="D96:N96"/>
    <mergeCell ref="E81:M81"/>
    <mergeCell ref="D83:N84"/>
    <mergeCell ref="E70:M70"/>
    <mergeCell ref="E71:M71"/>
    <mergeCell ref="E72:M72"/>
    <mergeCell ref="E73:M73"/>
    <mergeCell ref="D75:N76"/>
    <mergeCell ref="E77:M77"/>
    <mergeCell ref="E65:M65"/>
    <mergeCell ref="D67:N68"/>
    <mergeCell ref="E69:M69"/>
    <mergeCell ref="D59:N60"/>
    <mergeCell ref="E97:M97"/>
    <mergeCell ref="A106:S106"/>
    <mergeCell ref="D39:N40"/>
    <mergeCell ref="E89:M89"/>
    <mergeCell ref="E90:M90"/>
    <mergeCell ref="E91:M91"/>
    <mergeCell ref="E92:M92"/>
    <mergeCell ref="D100:M100"/>
    <mergeCell ref="E101:M101"/>
    <mergeCell ref="D98:M98"/>
    <mergeCell ref="E99:M99"/>
    <mergeCell ref="D86:N87"/>
    <mergeCell ref="E88:M88"/>
    <mergeCell ref="E79:M79"/>
    <mergeCell ref="E78:M78"/>
    <mergeCell ref="D50:N50"/>
    <mergeCell ref="E51:M51"/>
    <mergeCell ref="D54:N54"/>
    <mergeCell ref="E55:N55"/>
    <mergeCell ref="E34:M34"/>
    <mergeCell ref="E35:M35"/>
    <mergeCell ref="E36:M36"/>
    <mergeCell ref="E37:M37"/>
    <mergeCell ref="E62:M62"/>
    <mergeCell ref="E33:M33"/>
    <mergeCell ref="E18:M18"/>
    <mergeCell ref="E19:M19"/>
    <mergeCell ref="E20:M20"/>
    <mergeCell ref="E21:M21"/>
    <mergeCell ref="D23:N24"/>
    <mergeCell ref="E26:M26"/>
    <mergeCell ref="E25:M25"/>
    <mergeCell ref="E27:M27"/>
    <mergeCell ref="E28:M28"/>
    <mergeCell ref="E29:M29"/>
    <mergeCell ref="D31:N32"/>
    <mergeCell ref="E61:M61"/>
    <mergeCell ref="D52:O52"/>
    <mergeCell ref="E53:M53"/>
    <mergeCell ref="E17:M17"/>
    <mergeCell ref="D2:N2"/>
    <mergeCell ref="D3:N3"/>
    <mergeCell ref="D5:N6"/>
    <mergeCell ref="D7:N7"/>
    <mergeCell ref="D15:N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P1 - 40 Pts</vt:lpstr>
      <vt:lpstr>P2 - 10 Pts</vt:lpstr>
      <vt:lpstr>P3 - 10 Pts</vt:lpstr>
      <vt:lpstr>P4 - 15 Pts</vt:lpstr>
      <vt:lpstr>P5 - 5 Pts</vt:lpstr>
      <vt:lpstr>Extra Credit - 5 Pts</vt:lpstr>
      <vt:lpstr>MC-TF 20 Pts</vt:lpstr>
      <vt:lpstr>Cost</vt:lpstr>
      <vt:lpstr>'P1 - 40 Pts'!Print_Area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dc:creator>
  <cp:lastModifiedBy>D Hawley</cp:lastModifiedBy>
  <cp:lastPrinted>2012-07-18T22:20:26Z</cp:lastPrinted>
  <dcterms:created xsi:type="dcterms:W3CDTF">2010-04-21T14:47:27Z</dcterms:created>
  <dcterms:modified xsi:type="dcterms:W3CDTF">2012-11-23T15:02:55Z</dcterms:modified>
</cp:coreProperties>
</file>