
<file path=[Content_Types].xml><?xml version="1.0" encoding="utf-8"?>
<Types xmlns="http://schemas.openxmlformats.org/package/2006/content-types">
  <Default Extension="bin" ContentType="application/vnd.openxmlformats-officedocument.spreadsheetml.printerSettings"/>
  <Default Extension="emf" ContentType="image/x-emf"/>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charts/chart1.xml" ContentType="application/vnd.openxmlformats-officedocument.drawingml.chart+xml"/>
  <Override PartName="/xl/drawings/drawing4.xml" ContentType="application/vnd.openxmlformats-officedocument.drawing+xml"/>
  <Override PartName="/xl/drawings/drawing5.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5" rupBuild="14420"/>
  <workbookPr defaultThemeVersion="124226"/>
  <mc:AlternateContent xmlns:mc="http://schemas.openxmlformats.org/markup-compatibility/2006">
    <mc:Choice Requires="x15">
      <x15ac:absPath xmlns:x15ac="http://schemas.microsoft.com/office/spreadsheetml/2010/11/ac" url="C:\Users\Del\Dropbox\Class\Fall 2015\Exam 3\"/>
    </mc:Choice>
  </mc:AlternateContent>
  <bookViews>
    <workbookView xWindow="13140" yWindow="780" windowWidth="18990" windowHeight="7788" tabRatio="751"/>
  </bookViews>
  <sheets>
    <sheet name="Instructions" sheetId="6" r:id="rId1"/>
    <sheet name="P1 - 35 Pts" sheetId="1" r:id="rId2"/>
    <sheet name="P2 - 10 Pts" sheetId="8" r:id="rId3"/>
    <sheet name="P3 - 10 Pts" sheetId="3" r:id="rId4"/>
    <sheet name="P4 - 15 Pts" sheetId="4" r:id="rId5"/>
    <sheet name="P5 - 5 Pts" sheetId="5" r:id="rId6"/>
    <sheet name="P6 - 5 Pts" sheetId="10" r:id="rId7"/>
    <sheet name="MC-TF 20 Pts" sheetId="9" r:id="rId8"/>
  </sheets>
  <definedNames>
    <definedName name="_xlnm.Print_Area" localSheetId="7">'MC-TF 20 Pts'!$B$2:$D$99</definedName>
    <definedName name="_xlnm.Print_Area" localSheetId="1">'P1 - 35 Pts'!$B$37:$L$62</definedName>
  </definedNames>
  <calcPr calcId="162913"/>
</workbook>
</file>

<file path=xl/calcChain.xml><?xml version="1.0" encoding="utf-8"?>
<calcChain xmlns="http://schemas.openxmlformats.org/spreadsheetml/2006/main">
  <c r="F30" i="8" l="1"/>
  <c r="C18" i="4" l="1"/>
  <c r="K59" i="1" l="1"/>
  <c r="J59" i="1"/>
  <c r="L42" i="1"/>
  <c r="K42" i="1"/>
  <c r="J42" i="1"/>
  <c r="I42" i="1"/>
  <c r="L41" i="1"/>
  <c r="L43" i="1" s="1"/>
  <c r="L47" i="1" s="1"/>
  <c r="L51" i="1" s="1"/>
  <c r="E45" i="1"/>
  <c r="B125" i="9" l="1"/>
  <c r="I23" i="8" l="1"/>
  <c r="I24" i="8"/>
  <c r="I25" i="8"/>
  <c r="D30" i="8" s="1"/>
  <c r="I26" i="8"/>
  <c r="B124" i="9" l="1"/>
  <c r="B123" i="9"/>
  <c r="B122" i="9"/>
  <c r="B121" i="9"/>
  <c r="B120" i="9"/>
  <c r="B119" i="9"/>
  <c r="B118" i="9"/>
  <c r="B117" i="9"/>
  <c r="B116" i="9"/>
  <c r="B115" i="9"/>
  <c r="B114" i="9"/>
  <c r="B113" i="9"/>
  <c r="B112" i="9"/>
  <c r="K41" i="1" l="1"/>
  <c r="J41" i="1"/>
  <c r="I41" i="1"/>
  <c r="F9" i="10" l="1"/>
  <c r="F10" i="10"/>
  <c r="F11" i="10"/>
  <c r="F12" i="10"/>
  <c r="F13" i="10"/>
  <c r="F14" i="10"/>
  <c r="F15" i="10"/>
  <c r="F16" i="10"/>
  <c r="F8" i="10"/>
  <c r="F18" i="10" s="1"/>
  <c r="F43" i="1"/>
  <c r="L53" i="1" s="1"/>
  <c r="C26" i="4" l="1"/>
  <c r="F29" i="8" l="1"/>
  <c r="D29" i="8"/>
  <c r="F31" i="8" l="1"/>
  <c r="F32" i="8" s="1"/>
  <c r="F33" i="8" s="1"/>
  <c r="D31" i="8"/>
  <c r="D32" i="8" s="1"/>
  <c r="D33" i="8" s="1"/>
  <c r="F13" i="3"/>
  <c r="F14" i="3"/>
  <c r="F15" i="3"/>
  <c r="F16" i="3"/>
  <c r="F17" i="3"/>
  <c r="G7" i="3"/>
  <c r="F9" i="3"/>
  <c r="F10" i="3"/>
  <c r="F11" i="3"/>
  <c r="F12" i="3"/>
  <c r="F8" i="3"/>
  <c r="C18" i="5"/>
  <c r="C22" i="4"/>
  <c r="F41" i="1"/>
  <c r="F44" i="1"/>
  <c r="J58" i="1"/>
  <c r="K58" i="1"/>
  <c r="I46" i="1"/>
  <c r="J46" i="1" s="1"/>
  <c r="I45" i="1"/>
  <c r="J45" i="1" s="1"/>
  <c r="K45" i="1" s="1"/>
  <c r="L45" i="1" s="1"/>
  <c r="F42" i="1"/>
  <c r="J60" i="1" l="1"/>
  <c r="J61" i="1" s="1"/>
  <c r="J62" i="1" s="1"/>
  <c r="D27" i="8"/>
  <c r="G8" i="3"/>
  <c r="G9" i="3" s="1"/>
  <c r="G10" i="3" s="1"/>
  <c r="G11" i="3" s="1"/>
  <c r="G12" i="3" s="1"/>
  <c r="G13" i="3" s="1"/>
  <c r="G14" i="3" s="1"/>
  <c r="G15" i="3" s="1"/>
  <c r="G16" i="3" s="1"/>
  <c r="G17" i="3" s="1"/>
  <c r="K43" i="1"/>
  <c r="K47" i="1" s="1"/>
  <c r="K51" i="1" s="1"/>
  <c r="K60" i="1"/>
  <c r="K61" i="1" s="1"/>
  <c r="K62" i="1" s="1"/>
  <c r="C19" i="5"/>
  <c r="B14" i="5" s="1"/>
  <c r="J43" i="1"/>
  <c r="J47" i="1" s="1"/>
  <c r="J51" i="1" s="1"/>
  <c r="I43" i="1"/>
  <c r="I47" i="1" s="1"/>
  <c r="I51" i="1" s="1"/>
  <c r="D35" i="4"/>
  <c r="E46" i="1"/>
  <c r="F47" i="1" s="1"/>
  <c r="F48" i="1" s="1"/>
  <c r="K46" i="1"/>
  <c r="L46" i="1" s="1"/>
  <c r="L48" i="1" s="1"/>
  <c r="L49" i="1" s="1"/>
  <c r="L50" i="1" s="1"/>
  <c r="L52" i="1" s="1"/>
  <c r="L62" i="1" l="1"/>
  <c r="L54" i="1" s="1"/>
  <c r="L55" i="1" s="1"/>
  <c r="I48" i="1"/>
  <c r="I49" i="1" s="1"/>
  <c r="I50" i="1" s="1"/>
  <c r="I52" i="1" s="1"/>
  <c r="K48" i="1"/>
  <c r="K49" i="1" s="1"/>
  <c r="H8" i="3"/>
  <c r="J48" i="1"/>
  <c r="J49" i="1" s="1"/>
  <c r="H9" i="3"/>
  <c r="K50" i="1" l="1"/>
  <c r="K52" i="1" s="1"/>
  <c r="J50" i="1"/>
  <c r="J52" i="1" s="1"/>
  <c r="H10" i="3"/>
  <c r="H11" i="3" l="1"/>
  <c r="H13" i="3" l="1"/>
  <c r="H12" i="3"/>
  <c r="H14" i="3" l="1"/>
  <c r="H15" i="3" l="1"/>
  <c r="H16" i="3" l="1"/>
  <c r="H17" i="3" l="1"/>
  <c r="D21" i="3" s="1"/>
</calcChain>
</file>

<file path=xl/sharedStrings.xml><?xml version="1.0" encoding="utf-8"?>
<sst xmlns="http://schemas.openxmlformats.org/spreadsheetml/2006/main" count="238" uniqueCount="208">
  <si>
    <t>MACRS Percentages</t>
  </si>
  <si>
    <t>Year</t>
  </si>
  <si>
    <t>3-year</t>
  </si>
  <si>
    <t>5-year</t>
  </si>
  <si>
    <t>7-year</t>
  </si>
  <si>
    <t>10-year</t>
  </si>
  <si>
    <t>INPUTS</t>
  </si>
  <si>
    <t>Old Machine:</t>
  </si>
  <si>
    <t>New Machine:</t>
  </si>
  <si>
    <t>General:</t>
  </si>
  <si>
    <t>Original Price</t>
  </si>
  <si>
    <t>Tax Rate</t>
  </si>
  <si>
    <t>Current Value</t>
  </si>
  <si>
    <t>Installation Expenses</t>
  </si>
  <si>
    <t>Req'd Return</t>
  </si>
  <si>
    <t>Annual Cash Expenses</t>
  </si>
  <si>
    <t>Increased Sales</t>
  </si>
  <si>
    <t>CASH FLOWS</t>
  </si>
  <si>
    <t xml:space="preserve"> CASH FLOWS AT t=0 </t>
  </si>
  <si>
    <t xml:space="preserve"> Year 1 </t>
  </si>
  <si>
    <t xml:space="preserve"> Year 2 </t>
  </si>
  <si>
    <t xml:space="preserve"> Year 3 </t>
  </si>
  <si>
    <t xml:space="preserve"> Purchase Price </t>
  </si>
  <si>
    <t xml:space="preserve"> Installation </t>
  </si>
  <si>
    <t xml:space="preserve"> Chg in Net Working Capital </t>
  </si>
  <si>
    <t xml:space="preserve"> BTSV Old Asset </t>
  </si>
  <si>
    <t xml:space="preserve"> BV Old Asset </t>
  </si>
  <si>
    <t xml:space="preserve"> Tax Effect on Sale of Old Asset </t>
  </si>
  <si>
    <t xml:space="preserve"> Net Initial Outlay </t>
  </si>
  <si>
    <t xml:space="preserve"> New Depreciation </t>
  </si>
  <si>
    <t xml:space="preserve"> Depreciation Old </t>
  </si>
  <si>
    <t xml:space="preserve"> Difference </t>
  </si>
  <si>
    <t>Revenue</t>
  </si>
  <si>
    <t xml:space="preserve"> Operating Expenses </t>
  </si>
  <si>
    <t xml:space="preserve"> Depreciation </t>
  </si>
  <si>
    <t xml:space="preserve"> Chg in Taxable Inc </t>
  </si>
  <si>
    <t xml:space="preserve"> Tax </t>
  </si>
  <si>
    <t xml:space="preserve"> Chg in Net Income </t>
  </si>
  <si>
    <t xml:space="preserve"> Reverse Depn </t>
  </si>
  <si>
    <t xml:space="preserve"> Net Operating CF </t>
  </si>
  <si>
    <t xml:space="preserve"> Reverse NWC </t>
  </si>
  <si>
    <t xml:space="preserve"> Chg in ATSV </t>
  </si>
  <si>
    <t xml:space="preserve"> Net Cash Flow </t>
  </si>
  <si>
    <t xml:space="preserve"> BTSV </t>
  </si>
  <si>
    <t xml:space="preserve"> Book Value  </t>
  </si>
  <si>
    <t xml:space="preserve"> Gain(Loss) on Sale </t>
  </si>
  <si>
    <t xml:space="preserve"> Tax Effect </t>
  </si>
  <si>
    <t xml:space="preserve"> ATSV </t>
  </si>
  <si>
    <t xml:space="preserve">Gain or Loss on Sale </t>
  </si>
  <si>
    <t>New</t>
  </si>
  <si>
    <t>Old</t>
  </si>
  <si>
    <t>Problem 2:</t>
  </si>
  <si>
    <t>Problem 3:</t>
  </si>
  <si>
    <t xml:space="preserve">Using the inputs in the table below, create whatever formulas are needed to compute the DISCOUNTED PAYBACK PERIOD years for any set of inputs within the 10-year time frame. Put the result in the yellow cell below the table. The result should show "X Years" in the cell where X is the discounted payback period in years. If the inputs are set to produce a project that does not achieve discounted payback within the 10 years, your result should return the word NEVER. </t>
  </si>
  <si>
    <t>Time</t>
  </si>
  <si>
    <t>Cash
Flow</t>
  </si>
  <si>
    <t>Discount Rate</t>
  </si>
  <si>
    <t>Payback Period</t>
  </si>
  <si>
    <t>Disount
Rate</t>
  </si>
  <si>
    <t>A.</t>
  </si>
  <si>
    <t>Answer:</t>
  </si>
  <si>
    <t>B.</t>
  </si>
  <si>
    <t>C.</t>
  </si>
  <si>
    <t>D.</t>
  </si>
  <si>
    <t>Using the inputs and outputs above and the setup space below, create a data table</t>
  </si>
  <si>
    <t>that automatically calculates the NPV for the project (in Column D) for the discount rates</t>
  </si>
  <si>
    <t>given in Column C in the table. Then use the data table to create an NPV profile graph.</t>
  </si>
  <si>
    <t>Data Table</t>
  </si>
  <si>
    <t>Column C contains the rates that need be substituted</t>
  </si>
  <si>
    <t>for the discount rate.</t>
  </si>
  <si>
    <t xml:space="preserve">Column D should contain the resulting NPV's for the </t>
  </si>
  <si>
    <t>various disount rates.</t>
  </si>
  <si>
    <t>Problem 4:</t>
  </si>
  <si>
    <t>CF</t>
  </si>
  <si>
    <t>Discount Rate:</t>
  </si>
  <si>
    <t>Problem 5:</t>
  </si>
  <si>
    <t xml:space="preserve">IMPORTANT: SAVE THIS SPREADSHEET TO THE DESKTOP OF THE </t>
  </si>
  <si>
    <t>COMPUTER YOU ARE USING WITH YOUR NAME IN THE FILENAME.</t>
  </si>
  <si>
    <t>RESAVE IT OFTEN WHILE YOU ARE WORKING ON IT.</t>
  </si>
  <si>
    <t>NOTHING SHOULD BE USED OR ACCESSED BY YOU DURING THIS</t>
  </si>
  <si>
    <t>Follow the instructions on each tabbed page.</t>
  </si>
  <si>
    <t>Partial credit will be given where possible.</t>
  </si>
  <si>
    <t>Diff</t>
  </si>
  <si>
    <t>Place your graph below the data table and format it appropriately with</t>
  </si>
  <si>
    <t>NPV</t>
  </si>
  <si>
    <t>ACCEPR OR REJECT</t>
  </si>
  <si>
    <t>TEST EXCEPT THE COMPUTER YOU ARE USING AND THIS FILE.</t>
  </si>
  <si>
    <t>There are 8 tabbed pages in this exam spreadsheet including this page.</t>
  </si>
  <si>
    <t>There are 6 problem pages with points possible noted on the tabs.</t>
  </si>
  <si>
    <t>The last tab MC-TF contains multiple choice and true-false questions.</t>
  </si>
  <si>
    <t>Enter your answers in the yellow cells on that page.</t>
  </si>
  <si>
    <t xml:space="preserve">When you are finished with the exam, save it one last time, close Excel, </t>
  </si>
  <si>
    <t>and tell your proctor you are finished. You may then leave the</t>
  </si>
  <si>
    <t>examination room.</t>
  </si>
  <si>
    <t>Using the inputs above, create one formula that computes the Modified Internal Rate of Return for the project. [3 Points]</t>
  </si>
  <si>
    <t>Current
Machine</t>
  </si>
  <si>
    <t>Replacement
Machine</t>
  </si>
  <si>
    <t>Original Purchase Price</t>
  </si>
  <si>
    <t>Before-Tax Salvage Value</t>
  </si>
  <si>
    <t>Gain or Loss</t>
  </si>
  <si>
    <t>Tax Effect of Gain or Loss</t>
  </si>
  <si>
    <t>After-Tax Salvage Value</t>
  </si>
  <si>
    <t>Years That
Current Asset
Has Been Owned</t>
  </si>
  <si>
    <t>1.</t>
  </si>
  <si>
    <t>2.</t>
  </si>
  <si>
    <t>3.</t>
  </si>
  <si>
    <t>4.</t>
  </si>
  <si>
    <t>5.</t>
  </si>
  <si>
    <t>6.</t>
  </si>
  <si>
    <t>7.</t>
  </si>
  <si>
    <t>8.</t>
  </si>
  <si>
    <t>9.</t>
  </si>
  <si>
    <t>A</t>
  </si>
  <si>
    <t>Projects A and B have the same expected lives and initial cash outflows. However, one project's cash flows are larger in the early years, while the other project has larger cash flows in the later years. The two NPV profiles are given below. Which of the statements A-E is the most correct?</t>
  </si>
  <si>
    <t>D</t>
  </si>
  <si>
    <r>
      <t>d.</t>
    </r>
    <r>
      <rPr>
        <sz val="12"/>
        <color theme="1"/>
        <rFont val="Times New Roman"/>
        <family val="1"/>
      </rPr>
      <t xml:space="preserve">       </t>
    </r>
    <r>
      <rPr>
        <sz val="12"/>
        <color theme="1"/>
        <rFont val="Calibri"/>
        <family val="2"/>
        <scheme val="minor"/>
      </rPr>
      <t>Two of the above are correct.</t>
    </r>
  </si>
  <si>
    <r>
      <t>e.</t>
    </r>
    <r>
      <rPr>
        <sz val="12"/>
        <color theme="1"/>
        <rFont val="Times New Roman"/>
        <family val="1"/>
      </rPr>
      <t xml:space="preserve">       </t>
    </r>
    <r>
      <rPr>
        <sz val="12"/>
        <color theme="1"/>
        <rFont val="Calibri"/>
        <family val="2"/>
        <scheme val="minor"/>
      </rPr>
      <t>All of the above (a-c) are correct.</t>
    </r>
  </si>
  <si>
    <r>
      <t>b.</t>
    </r>
    <r>
      <rPr>
        <sz val="12"/>
        <color theme="1"/>
        <rFont val="Times New Roman"/>
        <family val="1"/>
      </rPr>
      <t xml:space="preserve">        </t>
    </r>
    <r>
      <rPr>
        <sz val="12"/>
        <color theme="1"/>
        <rFont val="Calibri"/>
        <family val="2"/>
        <scheme val="minor"/>
      </rPr>
      <t>If Project A has a higher IRR than Project B, then Project A must also have a higher NPV.</t>
    </r>
  </si>
  <si>
    <r>
      <t>b.</t>
    </r>
    <r>
      <rPr>
        <sz val="12"/>
        <color theme="1"/>
        <rFont val="Times New Roman"/>
        <family val="1"/>
      </rPr>
      <t xml:space="preserve">       </t>
    </r>
    <r>
      <rPr>
        <sz val="12"/>
        <color theme="1"/>
        <rFont val="Calibri"/>
        <family val="2"/>
        <scheme val="minor"/>
      </rPr>
      <t>The project's MIRR is must be greater than 10% but less than 12%.</t>
    </r>
  </si>
  <si>
    <t>accept/reject decision as the NPV method.</t>
  </si>
  <si>
    <r>
      <t>d.</t>
    </r>
    <r>
      <rPr>
        <sz val="12"/>
        <color theme="1"/>
        <rFont val="Times New Roman"/>
        <family val="1"/>
      </rPr>
      <t xml:space="preserve">     </t>
    </r>
    <r>
      <rPr>
        <sz val="12"/>
        <color theme="1"/>
        <rFont val="Calibri"/>
        <family val="2"/>
        <scheme val="minor"/>
      </rPr>
      <t>Two of the above are correct.</t>
    </r>
  </si>
  <si>
    <r>
      <t>e.</t>
    </r>
    <r>
      <rPr>
        <sz val="12"/>
        <color theme="1"/>
        <rFont val="Times New Roman"/>
        <family val="1"/>
      </rPr>
      <t xml:space="preserve">      </t>
    </r>
    <r>
      <rPr>
        <sz val="12"/>
        <color theme="1"/>
        <rFont val="Calibri"/>
        <family val="2"/>
        <scheme val="minor"/>
      </rPr>
      <t>All of the above (a-c) are correct.</t>
    </r>
  </si>
  <si>
    <t>A company is considering a proposed expansion to its facilities. Which of the following statement is the most correct?</t>
  </si>
  <si>
    <t>when calculating the operating cash flows.</t>
  </si>
  <si>
    <t>Net Working Capital Investment</t>
  </si>
  <si>
    <t xml:space="preserve">indifferent between the two projects. </t>
  </si>
  <si>
    <t>create whatever formulas are necessary to compute the discount rate that would make you</t>
  </si>
  <si>
    <t>Project A</t>
  </si>
  <si>
    <t>Project B</t>
  </si>
  <si>
    <r>
      <t xml:space="preserve">Consider the two cash flow streams below for two projects. For this </t>
    </r>
    <r>
      <rPr>
        <u/>
        <sz val="11"/>
        <color theme="1"/>
        <rFont val="Calibri"/>
        <family val="2"/>
        <scheme val="minor"/>
      </rPr>
      <t>particular</t>
    </r>
    <r>
      <rPr>
        <sz val="11"/>
        <color theme="1"/>
        <rFont val="Calibri"/>
        <family val="2"/>
        <scheme val="minor"/>
      </rPr>
      <t xml:space="preserve"> set of inputs only,</t>
    </r>
  </si>
  <si>
    <t>Using the inputs above, create one formula that computes the Net Present Value of the project. [3 Points]</t>
  </si>
  <si>
    <t>Which of the following statements is(are) true?</t>
  </si>
  <si>
    <t xml:space="preserve">a.      The IRR for a project is the maximum discount rate that will give a non-negative net present value for the project. </t>
  </si>
  <si>
    <t xml:space="preserve">used to compute the net present value. </t>
  </si>
  <si>
    <t>10.</t>
  </si>
  <si>
    <t>a.       If the company does proceed with the prune juice project, it will need to renovate some machinery</t>
  </si>
  <si>
    <t>and infrastructure to support the new product at a cost of $200,000.</t>
  </si>
  <si>
    <t>a.       Since depreciation is a non-cash expense, the firm does not need to know the depreciation rate</t>
  </si>
  <si>
    <r>
      <t xml:space="preserve">The project has an NPV of </t>
    </r>
    <r>
      <rPr>
        <sz val="11"/>
        <color rgb="FFFF0000"/>
        <rFont val="Calibri"/>
        <family val="2"/>
        <scheme val="minor"/>
      </rPr>
      <t>$6,000.00</t>
    </r>
    <r>
      <rPr>
        <sz val="11"/>
        <color theme="1"/>
        <rFont val="Calibri"/>
        <family val="2"/>
        <scheme val="minor"/>
      </rPr>
      <t xml:space="preserve"> using a discount rate of </t>
    </r>
    <r>
      <rPr>
        <sz val="11"/>
        <color rgb="FFFF0000"/>
        <rFont val="Calibri"/>
        <family val="2"/>
        <scheme val="minor"/>
      </rPr>
      <t>10.0% and it should be ACCEPTED.</t>
    </r>
  </si>
  <si>
    <t>Using the inputs and outputs above, create one formula that gives the equivalent annual annuity for the project. [3 Points]</t>
  </si>
  <si>
    <t>titles, axis lables, and other appropriate formating elements as appropriate. [6 Points]</t>
  </si>
  <si>
    <t>11.</t>
  </si>
  <si>
    <t>12.</t>
  </si>
  <si>
    <t>13.</t>
  </si>
  <si>
    <t>14.</t>
  </si>
  <si>
    <t>DO NOT CHANGE ANYTHING BELOW THIS LINE</t>
  </si>
  <si>
    <t>Multiple Choice and True/False</t>
  </si>
  <si>
    <t xml:space="preserve">20 points possible.  -2 points for each incorrect answer.  </t>
  </si>
  <si>
    <t>Multiple Choice: Enter the letter of the best response in the yellow cells</t>
  </si>
  <si>
    <t>True or False? Enter the word TRUE or FALSE in the yellow cell</t>
  </si>
  <si>
    <t>Q</t>
  </si>
  <si>
    <t>Answer</t>
  </si>
  <si>
    <t>Which of the following statements is correct?</t>
  </si>
  <si>
    <r>
      <t>b.</t>
    </r>
    <r>
      <rPr>
        <sz val="12"/>
        <color theme="1"/>
        <rFont val="Times New Roman"/>
        <family val="1"/>
      </rPr>
      <t xml:space="preserve">    </t>
    </r>
    <r>
      <rPr>
        <sz val="12"/>
        <color theme="1"/>
        <rFont val="Calibri"/>
        <family val="2"/>
        <scheme val="minor"/>
      </rPr>
      <t>The MIRR method can overcome most of the problems inherent in the IRR method of project  selection.</t>
    </r>
  </si>
  <si>
    <t>b.       When estimating the project's operating cash flows, it is important to include any opportunity costs.</t>
  </si>
  <si>
    <r>
      <t>d.</t>
    </r>
    <r>
      <rPr>
        <sz val="12"/>
        <color theme="1"/>
        <rFont val="Times New Roman"/>
        <family val="1"/>
      </rPr>
      <t xml:space="preserve">     </t>
    </r>
    <r>
      <rPr>
        <sz val="12"/>
        <color theme="1"/>
        <rFont val="Calibri"/>
        <family val="2"/>
        <scheme val="minor"/>
      </rPr>
      <t>Two of the above should be included</t>
    </r>
  </si>
  <si>
    <r>
      <t>e.</t>
    </r>
    <r>
      <rPr>
        <sz val="12"/>
        <color theme="1"/>
        <rFont val="Times New Roman"/>
        <family val="1"/>
      </rPr>
      <t xml:space="preserve">      </t>
    </r>
    <r>
      <rPr>
        <sz val="12"/>
        <color theme="1"/>
        <rFont val="Calibri"/>
        <family val="2"/>
        <scheme val="minor"/>
      </rPr>
      <t>All of the above (a-c) are should be included.</t>
    </r>
  </si>
  <si>
    <t>It is always correct to rank projects by dollar size of their NPVs.</t>
  </si>
  <si>
    <t>Total points for the problems sum to 80.</t>
  </si>
  <si>
    <t>Number of Years Owned (1 to 6)</t>
  </si>
  <si>
    <r>
      <t>a.</t>
    </r>
    <r>
      <rPr>
        <sz val="12"/>
        <color theme="1"/>
        <rFont val="Times New Roman"/>
        <family val="1"/>
      </rPr>
      <t xml:space="preserve">       </t>
    </r>
    <r>
      <rPr>
        <sz val="12"/>
        <color theme="1"/>
        <rFont val="Calibri"/>
        <family val="2"/>
        <scheme val="minor"/>
      </rPr>
      <t>Project A has the larger cash flows in the later years.</t>
    </r>
  </si>
  <si>
    <r>
      <t>b.</t>
    </r>
    <r>
      <rPr>
        <sz val="12"/>
        <color theme="1"/>
        <rFont val="Times New Roman"/>
        <family val="1"/>
      </rPr>
      <t xml:space="preserve">       </t>
    </r>
    <r>
      <rPr>
        <sz val="12"/>
        <color theme="1"/>
        <rFont val="Calibri"/>
        <family val="2"/>
        <scheme val="minor"/>
      </rPr>
      <t>Project A has the smaller cash flows in the later years.</t>
    </r>
  </si>
  <si>
    <r>
      <t>c.</t>
    </r>
    <r>
      <rPr>
        <sz val="12"/>
        <color theme="1"/>
        <rFont val="Times New Roman"/>
        <family val="1"/>
      </rPr>
      <t xml:space="preserve">       </t>
    </r>
    <r>
      <rPr>
        <sz val="12"/>
        <color theme="1"/>
        <rFont val="Calibri"/>
        <family val="2"/>
        <scheme val="minor"/>
      </rPr>
      <t>Project B has the higher NPV.</t>
    </r>
  </si>
  <si>
    <r>
      <t>d.</t>
    </r>
    <r>
      <rPr>
        <sz val="12"/>
        <color theme="1"/>
        <rFont val="Times New Roman"/>
        <family val="1"/>
      </rPr>
      <t xml:space="preserve">       </t>
    </r>
    <r>
      <rPr>
        <sz val="12"/>
        <color theme="1"/>
        <rFont val="Calibri"/>
        <family val="2"/>
        <scheme val="minor"/>
      </rPr>
      <t>Answers A anc C are correct.</t>
    </r>
  </si>
  <si>
    <r>
      <t>e.</t>
    </r>
    <r>
      <rPr>
        <sz val="12"/>
        <color theme="1"/>
        <rFont val="Times New Roman"/>
        <family val="1"/>
      </rPr>
      <t xml:space="preserve">       </t>
    </r>
    <r>
      <rPr>
        <sz val="12"/>
        <color theme="1"/>
        <rFont val="Calibri"/>
        <family val="2"/>
        <scheme val="minor"/>
      </rPr>
      <t>Answers B anc C are correct.</t>
    </r>
  </si>
  <si>
    <t>Projects A and B both have normal cash flows. In other words, there is an up-front cost followed over time by a series of positive cash flows. Both projects have the same risk, and a 10% cost of capital (discount rate) is appropriate for both projects. At a 10% discount rate, Project B has a positive NPV. However, Project A has a higher MIRR than Project B. Which of the following statements is most correct?</t>
  </si>
  <si>
    <r>
      <t>a.</t>
    </r>
    <r>
      <rPr>
        <sz val="12"/>
        <color theme="1"/>
        <rFont val="Times New Roman"/>
        <family val="1"/>
      </rPr>
      <t xml:space="preserve">        </t>
    </r>
    <r>
      <rPr>
        <sz val="12"/>
        <color theme="1"/>
        <rFont val="Calibri"/>
        <family val="2"/>
        <scheme val="minor"/>
      </rPr>
      <t>Project A must have a positive NPV.</t>
    </r>
  </si>
  <si>
    <r>
      <t>b.</t>
    </r>
    <r>
      <rPr>
        <sz val="12"/>
        <color theme="1"/>
        <rFont val="Times New Roman"/>
        <family val="1"/>
      </rPr>
      <t>      </t>
    </r>
    <r>
      <rPr>
        <sz val="11"/>
        <color theme="1"/>
        <rFont val="Arial"/>
        <family val="2"/>
      </rPr>
      <t xml:space="preserve">  Project A must have a negative NPV.</t>
    </r>
  </si>
  <si>
    <r>
      <t>c.</t>
    </r>
    <r>
      <rPr>
        <sz val="12"/>
        <color theme="1"/>
        <rFont val="Times New Roman"/>
        <family val="1"/>
      </rPr>
      <t xml:space="preserve">        </t>
    </r>
    <r>
      <rPr>
        <sz val="12"/>
        <color theme="1"/>
        <rFont val="Calibri"/>
        <family val="2"/>
        <scheme val="minor"/>
      </rPr>
      <t>If the cost of capital for Project A falls, its discounted payback period will decrease.</t>
    </r>
  </si>
  <si>
    <t>C</t>
  </si>
  <si>
    <r>
      <t>a.</t>
    </r>
    <r>
      <rPr>
        <sz val="12"/>
        <color theme="1"/>
        <rFont val="Times New Roman"/>
        <family val="1"/>
      </rPr>
      <t xml:space="preserve">       </t>
    </r>
    <r>
      <rPr>
        <sz val="12"/>
        <color theme="1"/>
        <rFont val="Calibri"/>
        <family val="2"/>
        <scheme val="minor"/>
      </rPr>
      <t>If the cost of capital is 7%, Project B's NPV will be higher than Project A's NPV.</t>
    </r>
  </si>
  <si>
    <r>
      <t>b.</t>
    </r>
    <r>
      <rPr>
        <sz val="12"/>
        <color theme="1"/>
        <rFont val="Times New Roman"/>
        <family val="1"/>
      </rPr>
      <t xml:space="preserve">       </t>
    </r>
    <r>
      <rPr>
        <sz val="12"/>
        <color theme="1"/>
        <rFont val="Calibri"/>
        <family val="2"/>
        <scheme val="minor"/>
      </rPr>
      <t>If the cost of capital is 7%, Project A's NPV will be higher than Project B's NPV.</t>
    </r>
  </si>
  <si>
    <t>net present value must be negative.</t>
  </si>
  <si>
    <t>A proposed project has normal cash flows. In other words, there is an up-front cost followed over time by a series of positive cash flows. The project's internal rate of return is 10% and its cost of capital (discount rate) is 12%. Which of the following statements is correct?</t>
  </si>
  <si>
    <r>
      <t>c.</t>
    </r>
    <r>
      <rPr>
        <sz val="12"/>
        <color theme="1"/>
        <rFont val="Times New Roman"/>
        <family val="1"/>
      </rPr>
      <t xml:space="preserve">        </t>
    </r>
    <r>
      <rPr>
        <sz val="12"/>
        <color theme="1"/>
        <rFont val="Calibri"/>
        <family val="2"/>
        <scheme val="minor"/>
      </rPr>
      <t>The project's payback period (if one exists) must be less than its discounted payback period (if it exists).</t>
    </r>
  </si>
  <si>
    <t xml:space="preserve">a.    When used correctly, the IRR method of project selection will always give the same </t>
  </si>
  <si>
    <t xml:space="preserve"> leasing income of $75,000 per year with the space that would have been used for the expansion. </t>
  </si>
  <si>
    <t>Which of the following items should Bev's Beverage Inc. take into account when identifying the cash flows for a capital budgetting analysis of a proposed prune juice expansion project?</t>
  </si>
  <si>
    <t xml:space="preserve">c.       If the NPV of an investment is negative, then the IRR of the investment must be greater than the discount rate </t>
  </si>
  <si>
    <t>b.      The IRR is the discount rate that equates the present value of the project’s future cash flows with its cost.</t>
  </si>
  <si>
    <t>If one of the assets to be used by a potential new project is already owned by the firm, then there are no conditions under which the value of that asset should be included as a cost to the new project.</t>
  </si>
  <si>
    <t xml:space="preserve">The IRR is the discount rate the makes NPV equal the cost of the investment. </t>
  </si>
  <si>
    <t>Problem 6:</t>
  </si>
  <si>
    <t>Expected value in 4 years</t>
  </si>
  <si>
    <t xml:space="preserve"> Year 4</t>
  </si>
  <si>
    <t xml:space="preserve"> CASH FLOWS FOR YEARS 1 to 4</t>
  </si>
  <si>
    <t>Change in After-Tax Salvage Value - Year 3</t>
  </si>
  <si>
    <t>Book
Value of
Current asset
3 years from
now
t=3</t>
  </si>
  <si>
    <t>Book Value at End of Year 3</t>
  </si>
  <si>
    <t>Expected Before-Tax Salvage Value in 3 years</t>
  </si>
  <si>
    <r>
      <t>Sacramento Paper is considering two</t>
    </r>
    <r>
      <rPr>
        <b/>
        <sz val="12"/>
        <color theme="1"/>
        <rFont val="Calibri"/>
        <family val="2"/>
        <scheme val="minor"/>
      </rPr>
      <t xml:space="preserve"> mutually exclusive</t>
    </r>
    <r>
      <rPr>
        <sz val="12"/>
        <color theme="1"/>
        <rFont val="Calibri"/>
        <family val="2"/>
        <scheme val="minor"/>
      </rPr>
      <t xml:space="preserve"> projects. Project A has an internal rate of return (IRR) of 10%, while Project B has an IRR of 13%. The two projects have the same risk, the same cost, and when the cost of capital (discount rate) is 8% the projects have the same NPV. Assume that both projects have an initial cash outflow followed by a series of positive cash inflows. Given this information, which of the following statements is correct?</t>
    </r>
  </si>
  <si>
    <r>
      <t>c.</t>
    </r>
    <r>
      <rPr>
        <sz val="12"/>
        <color theme="1"/>
        <rFont val="Times New Roman"/>
        <family val="1"/>
      </rPr>
      <t>     </t>
    </r>
    <r>
      <rPr>
        <sz val="12"/>
        <color theme="1"/>
        <rFont val="Calibri"/>
        <family val="2"/>
        <scheme val="minor"/>
      </rPr>
      <t>  For a project with normal cash flows, the MIRR will always be closer to the project's cost of capital than it's IRR.</t>
    </r>
  </si>
  <si>
    <t>E</t>
  </si>
  <si>
    <t>Which of the following statements is (are) correct?</t>
  </si>
  <si>
    <r>
      <t>a.</t>
    </r>
    <r>
      <rPr>
        <sz val="12"/>
        <color theme="1"/>
        <rFont val="Times New Roman"/>
        <family val="1"/>
      </rPr>
      <t xml:space="preserve">        </t>
    </r>
    <r>
      <rPr>
        <sz val="12"/>
        <color theme="1"/>
        <rFont val="Calibri"/>
        <family val="2"/>
        <scheme val="minor"/>
      </rPr>
      <t xml:space="preserve">If a project's internal rate of return (IRR) exceeds its cost of capital, then the project's </t>
    </r>
  </si>
  <si>
    <r>
      <t>c.</t>
    </r>
    <r>
      <rPr>
        <sz val="12"/>
        <color theme="1"/>
        <rFont val="Times New Roman"/>
        <family val="1"/>
      </rPr>
      <t xml:space="preserve">        </t>
    </r>
    <r>
      <rPr>
        <sz val="12"/>
        <color theme="1"/>
        <rFont val="Calibri"/>
        <family val="2"/>
        <scheme val="minor"/>
      </rPr>
      <t>The MIRR calculation implicitly assumes that all cash flows are reinvested at the MIRR.</t>
    </r>
  </si>
  <si>
    <r>
      <t>d.</t>
    </r>
    <r>
      <rPr>
        <sz val="12"/>
        <color theme="1"/>
        <rFont val="Times New Roman"/>
        <family val="1"/>
      </rPr>
      <t xml:space="preserve">        </t>
    </r>
    <r>
      <rPr>
        <sz val="12"/>
        <color theme="1"/>
        <rFont val="Calibri"/>
        <family val="2"/>
        <scheme val="minor"/>
      </rPr>
      <t>More than one of the above are correct.</t>
    </r>
  </si>
  <si>
    <r>
      <t>e.</t>
    </r>
    <r>
      <rPr>
        <sz val="12"/>
        <color theme="1"/>
        <rFont val="Times New Roman"/>
        <family val="1"/>
      </rPr>
      <t xml:space="preserve">        </t>
    </r>
    <r>
      <rPr>
        <sz val="12"/>
        <color theme="1"/>
        <rFont val="Calibri"/>
        <family val="2"/>
        <scheme val="minor"/>
      </rPr>
      <t>None of the above are correct.</t>
    </r>
  </si>
  <si>
    <r>
      <t>a.</t>
    </r>
    <r>
      <rPr>
        <sz val="12"/>
        <color theme="1"/>
        <rFont val="Times New Roman"/>
        <family val="1"/>
      </rPr>
      <t xml:space="preserve">       </t>
    </r>
    <r>
      <rPr>
        <sz val="12"/>
        <color theme="1"/>
        <rFont val="Calibri"/>
        <family val="2"/>
        <scheme val="minor"/>
      </rPr>
      <t>The project's NPV must be negative.</t>
    </r>
  </si>
  <si>
    <r>
      <t>c.</t>
    </r>
    <r>
      <rPr>
        <sz val="12"/>
        <color theme="1"/>
        <rFont val="Times New Roman"/>
        <family val="1"/>
      </rPr>
      <t xml:space="preserve">     </t>
    </r>
    <r>
      <rPr>
        <sz val="12"/>
        <color theme="1"/>
        <rFont val="Calibri"/>
        <family val="2"/>
        <scheme val="minor"/>
      </rPr>
      <t>The IRR method assumes that a project's cash flows are reinvested at the project's IRR.</t>
    </r>
  </si>
  <si>
    <t xml:space="preserve">b.       If the company does not proceed with the prune juice project, the Cincinnati plant could generate </t>
  </si>
  <si>
    <t>c.       If the company proceeds with the prune juice project, it will need to increase its level of</t>
  </si>
  <si>
    <t xml:space="preserve"> net working capital to handle the increase production. </t>
  </si>
  <si>
    <t>c.       When estimating the project's operating cash flows, it is important to include any sunk costs.</t>
  </si>
  <si>
    <t>All else equal, the project's NPV decreases as the cost of capital increases.</t>
  </si>
  <si>
    <t xml:space="preserve">Equipment that is sold for more than its book value at the end of a project's life will produce a reduction in the firm's 
overall tax expense that should be attributed to the project as a positive cash flow in its terminal year.   </t>
  </si>
  <si>
    <t xml:space="preserve">SIGNS ON DOLLAR AMOUNTS MATTER! Positive signs indicate positive </t>
  </si>
  <si>
    <t>cash flows and negative signs indicate negative cash flows.</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</si>
</sst>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8">
    <numFmt numFmtId="6" formatCode="&quot;$&quot;#,##0_);[Red]\(&quot;$&quot;#,##0\)"/>
    <numFmt numFmtId="8" formatCode="&quot;$&quot;#,##0.00_);[Red]\(&quot;$&quot;#,##0.00\)"/>
    <numFmt numFmtId="42" formatCode="_(&quot;$&quot;* #,##0_);_(&quot;$&quot;* \(#,##0\);_(&quot;$&quot;* &quot;-&quot;_);_(@_)"/>
    <numFmt numFmtId="41" formatCode="_(* #,##0_);_(* \(#,##0\);_(* &quot;-&quot;_);_(@_)"/>
    <numFmt numFmtId="44" formatCode="_(&quot;$&quot;* #,##0.00_);_(&quot;$&quot;* \(#,##0.00\);_(&quot;$&quot;* &quot;-&quot;??_);_(@_)"/>
    <numFmt numFmtId="43" formatCode="_(* #,##0.00_);_(* \(#,##0.00\);_(* &quot;-&quot;??_);_(@_)"/>
    <numFmt numFmtId="164" formatCode="_(* #,##0.00_);_(* \(#,##0.00\);_(* &quot;-&quot;_);_(@_)"/>
    <numFmt numFmtId="165" formatCode="_(&quot;$&quot;* #,##0_);_(&quot;$&quot;* \(#,##0\);_(&quot;$&quot;* &quot;-&quot;??_);_(@_)"/>
  </numFmts>
  <fonts count="20" x14ac:knownFonts="1">
    <font>
      <sz val="11"/>
      <color theme="1"/>
      <name val="Calibri"/>
      <family val="2"/>
      <scheme val="minor"/>
    </font>
    <font>
      <sz val="11"/>
      <color theme="1"/>
      <name val="Calibri"/>
      <family val="2"/>
      <scheme val="minor"/>
    </font>
    <font>
      <sz val="11"/>
      <color rgb="FFFF0000"/>
      <name val="Calibri"/>
      <family val="2"/>
      <scheme val="minor"/>
    </font>
    <font>
      <b/>
      <sz val="11"/>
      <color theme="1"/>
      <name val="Calibri"/>
      <family val="2"/>
      <scheme val="minor"/>
    </font>
    <font>
      <b/>
      <sz val="16"/>
      <color theme="0"/>
      <name val="Calibri"/>
      <family val="2"/>
      <scheme val="minor"/>
    </font>
    <font>
      <b/>
      <sz val="14"/>
      <color theme="1"/>
      <name val="Calibri"/>
      <family val="2"/>
      <scheme val="minor"/>
    </font>
    <font>
      <b/>
      <u val="singleAccounting"/>
      <sz val="11"/>
      <color theme="1"/>
      <name val="Calibri"/>
      <family val="2"/>
      <scheme val="minor"/>
    </font>
    <font>
      <b/>
      <sz val="11"/>
      <color rgb="FFFF0000"/>
      <name val="Calibri"/>
      <family val="2"/>
      <scheme val="minor"/>
    </font>
    <font>
      <b/>
      <sz val="18"/>
      <color theme="1"/>
      <name val="Calibri"/>
      <family val="2"/>
      <scheme val="minor"/>
    </font>
    <font>
      <b/>
      <sz val="14"/>
      <color rgb="FFFF0000"/>
      <name val="Calibri"/>
      <family val="2"/>
      <scheme val="minor"/>
    </font>
    <font>
      <b/>
      <sz val="16"/>
      <color rgb="FFFF0000"/>
      <name val="Calibri"/>
      <family val="2"/>
      <scheme val="minor"/>
    </font>
    <font>
      <u val="singleAccounting"/>
      <sz val="11"/>
      <color theme="1"/>
      <name val="Calibri"/>
      <family val="2"/>
      <scheme val="minor"/>
    </font>
    <font>
      <u/>
      <sz val="11"/>
      <color theme="1"/>
      <name val="Calibri"/>
      <family val="2"/>
      <scheme val="minor"/>
    </font>
    <font>
      <sz val="12"/>
      <color theme="1"/>
      <name val="Calibri"/>
      <family val="2"/>
      <scheme val="minor"/>
    </font>
    <font>
      <sz val="12"/>
      <color theme="1"/>
      <name val="Times New Roman"/>
      <family val="1"/>
    </font>
    <font>
      <sz val="14"/>
      <color theme="1"/>
      <name val="Calibri"/>
      <family val="2"/>
      <scheme val="minor"/>
    </font>
    <font>
      <b/>
      <sz val="16"/>
      <color theme="1"/>
      <name val="Calibri"/>
      <family val="2"/>
      <scheme val="minor"/>
    </font>
    <font>
      <b/>
      <sz val="12"/>
      <color theme="1"/>
      <name val="Calibri"/>
      <family val="2"/>
      <scheme val="minor"/>
    </font>
    <font>
      <b/>
      <sz val="16"/>
      <color rgb="FFFFFF00"/>
      <name val="Calibri"/>
      <family val="2"/>
      <scheme val="minor"/>
    </font>
    <font>
      <sz val="11"/>
      <color theme="1"/>
      <name val="Arial"/>
      <family val="2"/>
    </font>
  </fonts>
  <fills count="6">
    <fill>
      <patternFill patternType="none"/>
    </fill>
    <fill>
      <patternFill patternType="gray125"/>
    </fill>
    <fill>
      <patternFill patternType="solid">
        <fgColor theme="1"/>
        <bgColor indexed="64"/>
      </patternFill>
    </fill>
    <fill>
      <patternFill patternType="solid">
        <fgColor rgb="FF002060"/>
        <bgColor indexed="64"/>
      </patternFill>
    </fill>
    <fill>
      <patternFill patternType="solid">
        <fgColor rgb="FFFFFF00"/>
        <bgColor indexed="64"/>
      </patternFill>
    </fill>
    <fill>
      <patternFill patternType="solid">
        <fgColor theme="0" tint="-4.9989318521683403E-2"/>
        <bgColor indexed="64"/>
      </patternFill>
    </fill>
  </fills>
  <borders count="31">
    <border>
      <left/>
      <right/>
      <top/>
      <bottom/>
      <diagonal/>
    </border>
    <border>
      <left style="thin">
        <color indexed="64"/>
      </left>
      <right style="thin">
        <color indexed="64"/>
      </right>
      <top style="thin">
        <color indexed="64"/>
      </top>
      <bottom style="thin">
        <color indexed="64"/>
      </bottom>
      <diagonal/>
    </border>
    <border>
      <left style="medium">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style="medium">
        <color indexed="64"/>
      </left>
      <right/>
      <top style="medium">
        <color indexed="64"/>
      </top>
      <bottom style="medium">
        <color indexed="64"/>
      </bottom>
      <diagonal/>
    </border>
    <border>
      <left/>
      <right style="medium">
        <color indexed="64"/>
      </right>
      <top style="medium">
        <color indexed="64"/>
      </top>
      <bottom style="medium">
        <color indexed="64"/>
      </bottom>
      <diagonal/>
    </border>
    <border>
      <left/>
      <right/>
      <top/>
      <bottom style="medium">
        <color indexed="64"/>
      </bottom>
      <diagonal/>
    </border>
    <border>
      <left style="medium">
        <color indexed="64"/>
      </left>
      <right style="thin">
        <color indexed="64"/>
      </right>
      <top/>
      <bottom style="thin">
        <color indexed="64"/>
      </bottom>
      <diagonal/>
    </border>
    <border>
      <left style="thin">
        <color indexed="64"/>
      </left>
      <right style="thin">
        <color indexed="64"/>
      </right>
      <top/>
      <bottom style="thin">
        <color indexed="64"/>
      </bottom>
      <diagonal/>
    </border>
    <border>
      <left style="thin">
        <color indexed="64"/>
      </left>
      <right style="medium">
        <color indexed="64"/>
      </right>
      <top/>
      <bottom style="thin">
        <color indexed="64"/>
      </bottom>
      <diagonal/>
    </border>
    <border>
      <left style="medium">
        <color indexed="64"/>
      </left>
      <right style="thin">
        <color indexed="64"/>
      </right>
      <top style="medium">
        <color indexed="64"/>
      </top>
      <bottom style="medium">
        <color indexed="64"/>
      </bottom>
      <diagonal/>
    </border>
    <border>
      <left style="thin">
        <color indexed="64"/>
      </left>
      <right style="thin">
        <color indexed="64"/>
      </right>
      <top style="medium">
        <color indexed="64"/>
      </top>
      <bottom style="medium">
        <color indexed="64"/>
      </bottom>
      <diagonal/>
    </border>
    <border>
      <left style="thin">
        <color indexed="64"/>
      </left>
      <right style="medium">
        <color indexed="64"/>
      </right>
      <top style="medium">
        <color indexed="64"/>
      </top>
      <bottom style="medium">
        <color indexed="64"/>
      </bottom>
      <diagonal/>
    </border>
    <border>
      <left style="medium">
        <color indexed="64"/>
      </left>
      <right style="medium">
        <color indexed="64"/>
      </right>
      <top style="medium">
        <color indexed="64"/>
      </top>
      <bottom style="medium">
        <color indexed="64"/>
      </bottom>
      <diagonal/>
    </border>
    <border>
      <left style="medium">
        <color indexed="64"/>
      </left>
      <right style="thin">
        <color indexed="64"/>
      </right>
      <top style="thin">
        <color indexed="64"/>
      </top>
      <bottom/>
      <diagonal/>
    </border>
    <border>
      <left style="thin">
        <color indexed="64"/>
      </left>
      <right style="medium">
        <color indexed="64"/>
      </right>
      <top style="thin">
        <color indexed="64"/>
      </top>
      <bottom/>
      <diagonal/>
    </border>
    <border>
      <left style="medium">
        <color indexed="64"/>
      </left>
      <right style="thin">
        <color indexed="64"/>
      </right>
      <top style="medium">
        <color indexed="64"/>
      </top>
      <bottom/>
      <diagonal/>
    </border>
    <border>
      <left style="thin">
        <color indexed="64"/>
      </left>
      <right style="medium">
        <color indexed="64"/>
      </right>
      <top style="medium">
        <color indexed="64"/>
      </top>
      <bottom/>
      <diagonal/>
    </border>
    <border>
      <left/>
      <right/>
      <top style="medium">
        <color indexed="64"/>
      </top>
      <bottom style="medium">
        <color indexed="64"/>
      </bottom>
      <diagonal/>
    </border>
    <border>
      <left style="medium">
        <color indexed="64"/>
      </left>
      <right/>
      <top style="medium">
        <color indexed="64"/>
      </top>
      <bottom/>
      <diagonal/>
    </border>
    <border>
      <left/>
      <right style="medium">
        <color indexed="64"/>
      </right>
      <top style="medium">
        <color indexed="64"/>
      </top>
      <bottom/>
      <diagonal/>
    </border>
    <border>
      <left style="medium">
        <color indexed="64"/>
      </left>
      <right/>
      <top/>
      <bottom/>
      <diagonal/>
    </border>
    <border>
      <left/>
      <right style="medium">
        <color indexed="64"/>
      </right>
      <top/>
      <bottom/>
      <diagonal/>
    </border>
    <border>
      <left style="medium">
        <color indexed="64"/>
      </left>
      <right/>
      <top/>
      <bottom style="medium">
        <color indexed="64"/>
      </bottom>
      <diagonal/>
    </border>
    <border>
      <left/>
      <right style="medium">
        <color indexed="64"/>
      </right>
      <top/>
      <bottom style="medium">
        <color indexed="64"/>
      </bottom>
      <diagonal/>
    </border>
    <border>
      <left/>
      <right/>
      <top/>
      <bottom style="thin">
        <color indexed="64"/>
      </bottom>
      <diagonal/>
    </border>
  </borders>
  <cellStyleXfs count="3">
    <xf numFmtId="0" fontId="0" fillId="0" borderId="0"/>
    <xf numFmtId="44" fontId="1" fillId="0" borderId="0" applyFont="0" applyFill="0" applyBorder="0" applyAlignment="0" applyProtection="0"/>
    <xf numFmtId="9" fontId="1" fillId="0" borderId="0" applyFont="0" applyFill="0" applyBorder="0" applyAlignment="0" applyProtection="0"/>
  </cellStyleXfs>
  <cellXfs count="193">
    <xf numFmtId="0" fontId="0" fillId="0" borderId="0" xfId="0"/>
    <xf numFmtId="0" fontId="0" fillId="0" borderId="0" xfId="0"/>
    <xf numFmtId="43" fontId="0" fillId="0" borderId="0" xfId="0" applyNumberFormat="1"/>
    <xf numFmtId="41" fontId="0" fillId="0" borderId="0" xfId="0" applyNumberFormat="1"/>
    <xf numFmtId="41" fontId="3" fillId="0" borderId="0" xfId="0" applyNumberFormat="1" applyFont="1"/>
    <xf numFmtId="41" fontId="0" fillId="0" borderId="0" xfId="0" applyNumberFormat="1" applyAlignment="1">
      <alignment horizontal="left" indent="1"/>
    </xf>
    <xf numFmtId="41" fontId="2" fillId="0" borderId="0" xfId="0" applyNumberFormat="1" applyFont="1"/>
    <xf numFmtId="10" fontId="0" fillId="0" borderId="1" xfId="2" applyNumberFormat="1" applyFont="1" applyBorder="1"/>
    <xf numFmtId="0" fontId="3" fillId="0" borderId="4" xfId="0" applyFont="1" applyBorder="1" applyAlignment="1">
      <alignment horizontal="center"/>
    </xf>
    <xf numFmtId="10" fontId="0" fillId="0" borderId="5" xfId="2" applyNumberFormat="1" applyFont="1" applyBorder="1"/>
    <xf numFmtId="0" fontId="3" fillId="0" borderId="6" xfId="0" applyFont="1" applyBorder="1" applyAlignment="1">
      <alignment horizontal="center"/>
    </xf>
    <xf numFmtId="10" fontId="0" fillId="0" borderId="8" xfId="2" applyNumberFormat="1" applyFont="1" applyBorder="1"/>
    <xf numFmtId="0" fontId="3" fillId="0" borderId="12" xfId="0" applyFont="1" applyBorder="1" applyAlignment="1">
      <alignment horizontal="center"/>
    </xf>
    <xf numFmtId="10" fontId="0" fillId="0" borderId="13" xfId="2" applyNumberFormat="1" applyFont="1" applyBorder="1"/>
    <xf numFmtId="10" fontId="0" fillId="0" borderId="14" xfId="2" applyNumberFormat="1" applyFont="1" applyBorder="1"/>
    <xf numFmtId="0" fontId="3" fillId="0" borderId="15" xfId="0" applyFont="1" applyBorder="1" applyAlignment="1">
      <alignment horizontal="center"/>
    </xf>
    <xf numFmtId="0" fontId="3" fillId="0" borderId="16" xfId="0" applyFont="1" applyBorder="1" applyAlignment="1">
      <alignment horizontal="center"/>
    </xf>
    <xf numFmtId="0" fontId="3" fillId="0" borderId="17" xfId="0" applyFont="1" applyBorder="1" applyAlignment="1">
      <alignment horizontal="center"/>
    </xf>
    <xf numFmtId="10" fontId="0" fillId="2" borderId="1" xfId="2" applyNumberFormat="1" applyFont="1" applyFill="1" applyBorder="1"/>
    <xf numFmtId="10" fontId="0" fillId="2" borderId="7" xfId="2" applyNumberFormat="1" applyFont="1" applyFill="1" applyBorder="1"/>
    <xf numFmtId="9" fontId="2" fillId="0" borderId="0" xfId="0" applyNumberFormat="1" applyFont="1"/>
    <xf numFmtId="41" fontId="7" fillId="0" borderId="0" xfId="0" applyNumberFormat="1" applyFont="1"/>
    <xf numFmtId="10" fontId="0" fillId="0" borderId="0" xfId="0" applyNumberFormat="1"/>
    <xf numFmtId="43" fontId="11" fillId="0" borderId="0" xfId="0" applyNumberFormat="1" applyFont="1"/>
    <xf numFmtId="43" fontId="0" fillId="0" borderId="0" xfId="0" applyNumberFormat="1" applyFont="1"/>
    <xf numFmtId="43" fontId="0" fillId="0" borderId="0" xfId="0" applyNumberFormat="1"/>
    <xf numFmtId="43" fontId="0" fillId="0" borderId="0" xfId="0" applyNumberFormat="1"/>
    <xf numFmtId="43" fontId="11" fillId="0" borderId="0" xfId="0" applyNumberFormat="1" applyFont="1"/>
    <xf numFmtId="8" fontId="0" fillId="0" borderId="0" xfId="0" applyNumberFormat="1"/>
    <xf numFmtId="0" fontId="0" fillId="0" borderId="0" xfId="0"/>
    <xf numFmtId="42" fontId="0" fillId="0" borderId="0" xfId="0" applyNumberFormat="1"/>
    <xf numFmtId="0" fontId="3" fillId="0" borderId="4" xfId="0" applyNumberFormat="1" applyFont="1" applyBorder="1" applyAlignment="1">
      <alignment horizontal="center"/>
    </xf>
    <xf numFmtId="0" fontId="3" fillId="0" borderId="6" xfId="0" applyNumberFormat="1" applyFont="1" applyBorder="1" applyAlignment="1">
      <alignment horizontal="center"/>
    </xf>
    <xf numFmtId="42" fontId="0" fillId="0" borderId="0" xfId="0" applyNumberFormat="1" applyFont="1"/>
    <xf numFmtId="42" fontId="8" fillId="0" borderId="0" xfId="0" applyNumberFormat="1" applyFont="1"/>
    <xf numFmtId="0" fontId="3" fillId="0" borderId="19" xfId="0" applyNumberFormat="1" applyFont="1" applyBorder="1" applyAlignment="1">
      <alignment horizontal="center"/>
    </xf>
    <xf numFmtId="42" fontId="2" fillId="0" borderId="20" xfId="0" applyNumberFormat="1" applyFont="1" applyBorder="1"/>
    <xf numFmtId="42" fontId="3" fillId="4" borderId="21" xfId="0" applyNumberFormat="1" applyFont="1" applyFill="1" applyBorder="1" applyAlignment="1">
      <alignment horizontal="center"/>
    </xf>
    <xf numFmtId="42" fontId="3" fillId="4" borderId="22" xfId="0" applyNumberFormat="1" applyFont="1" applyFill="1" applyBorder="1" applyAlignment="1">
      <alignment horizontal="center" wrapText="1"/>
    </xf>
    <xf numFmtId="0" fontId="3" fillId="0" borderId="2" xfId="0" applyNumberFormat="1" applyFont="1" applyBorder="1" applyAlignment="1">
      <alignment horizontal="center"/>
    </xf>
    <xf numFmtId="42" fontId="2" fillId="0" borderId="3" xfId="0" applyNumberFormat="1" applyFont="1" applyBorder="1"/>
    <xf numFmtId="0" fontId="0" fillId="0" borderId="0" xfId="0" applyNumberFormat="1" applyAlignment="1">
      <alignment vertical="top" wrapText="1"/>
    </xf>
    <xf numFmtId="0" fontId="3" fillId="0" borderId="0" xfId="0" applyFont="1" applyAlignment="1">
      <alignment horizontal="left" indent="1"/>
    </xf>
    <xf numFmtId="8" fontId="0" fillId="0" borderId="0" xfId="0" applyNumberFormat="1"/>
    <xf numFmtId="0" fontId="0" fillId="0" borderId="0" xfId="0"/>
    <xf numFmtId="9" fontId="0" fillId="0" borderId="0" xfId="0" applyNumberFormat="1"/>
    <xf numFmtId="42" fontId="0" fillId="0" borderId="0" xfId="0" applyNumberFormat="1"/>
    <xf numFmtId="0" fontId="3" fillId="0" borderId="4" xfId="0" applyNumberFormat="1" applyFont="1" applyBorder="1" applyAlignment="1">
      <alignment horizontal="center"/>
    </xf>
    <xf numFmtId="0" fontId="3" fillId="0" borderId="6" xfId="0" applyNumberFormat="1" applyFont="1" applyBorder="1" applyAlignment="1">
      <alignment horizontal="center"/>
    </xf>
    <xf numFmtId="42" fontId="3" fillId="4" borderId="18" xfId="0" applyNumberFormat="1" applyFont="1" applyFill="1" applyBorder="1" applyAlignment="1">
      <alignment horizontal="center" wrapText="1"/>
    </xf>
    <xf numFmtId="10" fontId="2" fillId="0" borderId="18" xfId="0" applyNumberFormat="1" applyFont="1" applyBorder="1"/>
    <xf numFmtId="42" fontId="3" fillId="0" borderId="0" xfId="0" applyNumberFormat="1" applyFont="1"/>
    <xf numFmtId="42" fontId="0" fillId="0" borderId="0" xfId="0" applyNumberFormat="1" applyFont="1"/>
    <xf numFmtId="42" fontId="0" fillId="0" borderId="24" xfId="0" applyNumberFormat="1" applyBorder="1"/>
    <xf numFmtId="42" fontId="0" fillId="0" borderId="25" xfId="0" applyNumberFormat="1" applyBorder="1"/>
    <xf numFmtId="42" fontId="0" fillId="0" borderId="27" xfId="0" applyNumberFormat="1" applyBorder="1"/>
    <xf numFmtId="42" fontId="0" fillId="0" borderId="29" xfId="0" applyNumberFormat="1" applyBorder="1"/>
    <xf numFmtId="9" fontId="0" fillId="0" borderId="26" xfId="0" applyNumberFormat="1" applyBorder="1" applyAlignment="1">
      <alignment horizontal="center"/>
    </xf>
    <xf numFmtId="9" fontId="0" fillId="0" borderId="28" xfId="0" applyNumberFormat="1" applyBorder="1" applyAlignment="1">
      <alignment horizontal="center"/>
    </xf>
    <xf numFmtId="42" fontId="8" fillId="0" borderId="0" xfId="0" applyNumberFormat="1" applyFont="1"/>
    <xf numFmtId="0" fontId="0" fillId="0" borderId="0" xfId="0"/>
    <xf numFmtId="42" fontId="0" fillId="0" borderId="0" xfId="0" applyNumberFormat="1"/>
    <xf numFmtId="44" fontId="6" fillId="0" borderId="0" xfId="0" applyNumberFormat="1" applyFont="1" applyAlignment="1">
      <alignment horizontal="center" vertical="center"/>
    </xf>
    <xf numFmtId="44" fontId="0" fillId="0" borderId="0" xfId="0" applyNumberFormat="1"/>
    <xf numFmtId="0" fontId="0" fillId="0" borderId="0" xfId="0" applyNumberFormat="1" applyAlignment="1">
      <alignment horizontal="center"/>
    </xf>
    <xf numFmtId="44" fontId="2" fillId="0" borderId="0" xfId="0" applyNumberFormat="1" applyFont="1"/>
    <xf numFmtId="10" fontId="2" fillId="0" borderId="0" xfId="0" applyNumberFormat="1" applyFont="1"/>
    <xf numFmtId="44" fontId="8" fillId="0" borderId="0" xfId="0" applyNumberFormat="1" applyFont="1"/>
    <xf numFmtId="0" fontId="9" fillId="0" borderId="0" xfId="0" applyFont="1"/>
    <xf numFmtId="0" fontId="10" fillId="0" borderId="0" xfId="0" applyFont="1"/>
    <xf numFmtId="0" fontId="0" fillId="0" borderId="0" xfId="0"/>
    <xf numFmtId="42" fontId="0" fillId="0" borderId="0" xfId="0" applyNumberFormat="1"/>
    <xf numFmtId="42" fontId="2" fillId="0" borderId="8" xfId="0" applyNumberFormat="1" applyFont="1" applyBorder="1"/>
    <xf numFmtId="44" fontId="0" fillId="0" borderId="0" xfId="0" applyNumberFormat="1"/>
    <xf numFmtId="0" fontId="0" fillId="0" borderId="0" xfId="0" applyNumberFormat="1"/>
    <xf numFmtId="0" fontId="0" fillId="0" borderId="0" xfId="0" applyAlignment="1">
      <alignment horizontal="center"/>
    </xf>
    <xf numFmtId="0" fontId="0" fillId="0" borderId="0" xfId="0"/>
    <xf numFmtId="42" fontId="0" fillId="0" borderId="0" xfId="0" applyNumberFormat="1"/>
    <xf numFmtId="42" fontId="0" fillId="0" borderId="0" xfId="0" applyNumberFormat="1" applyFont="1"/>
    <xf numFmtId="0" fontId="3" fillId="0" borderId="19" xfId="0" applyNumberFormat="1" applyFont="1" applyBorder="1" applyAlignment="1">
      <alignment horizontal="center"/>
    </xf>
    <xf numFmtId="8" fontId="0" fillId="0" borderId="0" xfId="0" applyNumberFormat="1"/>
    <xf numFmtId="0" fontId="0" fillId="0" borderId="0" xfId="0" applyNumberFormat="1"/>
    <xf numFmtId="0" fontId="9" fillId="0" borderId="0" xfId="0" applyFont="1"/>
    <xf numFmtId="0" fontId="10" fillId="0" borderId="0" xfId="0" applyFont="1"/>
    <xf numFmtId="0" fontId="15" fillId="0" borderId="0" xfId="0" applyFont="1"/>
    <xf numFmtId="0" fontId="0" fillId="0" borderId="0" xfId="0"/>
    <xf numFmtId="41" fontId="0" fillId="0" borderId="0" xfId="0" applyNumberFormat="1"/>
    <xf numFmtId="41" fontId="2" fillId="0" borderId="0" xfId="0" applyNumberFormat="1" applyFont="1"/>
    <xf numFmtId="10" fontId="0" fillId="0" borderId="1" xfId="2" applyNumberFormat="1" applyFont="1" applyBorder="1"/>
    <xf numFmtId="0" fontId="3" fillId="0" borderId="4" xfId="0" applyFont="1" applyBorder="1" applyAlignment="1">
      <alignment horizontal="center"/>
    </xf>
    <xf numFmtId="10" fontId="0" fillId="0" borderId="5" xfId="2" applyNumberFormat="1" applyFont="1" applyBorder="1"/>
    <xf numFmtId="0" fontId="3" fillId="0" borderId="6" xfId="0" applyFont="1" applyBorder="1" applyAlignment="1">
      <alignment horizontal="center"/>
    </xf>
    <xf numFmtId="10" fontId="0" fillId="0" borderId="8" xfId="2" applyNumberFormat="1" applyFont="1" applyBorder="1"/>
    <xf numFmtId="0" fontId="3" fillId="0" borderId="12" xfId="0" applyFont="1" applyBorder="1" applyAlignment="1">
      <alignment horizontal="center"/>
    </xf>
    <xf numFmtId="10" fontId="0" fillId="0" borderId="13" xfId="2" applyNumberFormat="1" applyFont="1" applyBorder="1"/>
    <xf numFmtId="10" fontId="0" fillId="0" borderId="14" xfId="2" applyNumberFormat="1" applyFont="1" applyBorder="1"/>
    <xf numFmtId="0" fontId="3" fillId="0" borderId="15" xfId="0" applyFont="1" applyBorder="1" applyAlignment="1">
      <alignment horizontal="center"/>
    </xf>
    <xf numFmtId="0" fontId="3" fillId="0" borderId="16" xfId="0" applyFont="1" applyBorder="1" applyAlignment="1">
      <alignment horizontal="center"/>
    </xf>
    <xf numFmtId="0" fontId="3" fillId="0" borderId="17" xfId="0" applyFont="1" applyBorder="1" applyAlignment="1">
      <alignment horizontal="center"/>
    </xf>
    <xf numFmtId="10" fontId="0" fillId="2" borderId="1" xfId="2" applyNumberFormat="1" applyFont="1" applyFill="1" applyBorder="1"/>
    <xf numFmtId="10" fontId="0" fillId="2" borderId="7" xfId="2" applyNumberFormat="1" applyFont="1" applyFill="1" applyBorder="1"/>
    <xf numFmtId="0" fontId="0" fillId="0" borderId="0" xfId="0" applyAlignment="1">
      <alignment horizontal="left" indent="2"/>
    </xf>
    <xf numFmtId="0" fontId="8" fillId="0" borderId="0" xfId="0" applyFont="1" applyAlignment="1">
      <alignment horizontal="left"/>
    </xf>
    <xf numFmtId="0" fontId="2" fillId="0" borderId="0" xfId="0" applyFont="1" applyAlignment="1">
      <alignment horizontal="center"/>
    </xf>
    <xf numFmtId="6" fontId="2" fillId="0" borderId="0" xfId="0" applyNumberFormat="1" applyFont="1"/>
    <xf numFmtId="41" fontId="3" fillId="0" borderId="11" xfId="0" applyNumberFormat="1" applyFont="1" applyBorder="1" applyAlignment="1">
      <alignment horizontal="center" wrapText="1"/>
    </xf>
    <xf numFmtId="41" fontId="3" fillId="0" borderId="0" xfId="0" applyNumberFormat="1" applyFont="1" applyAlignment="1">
      <alignment horizontal="center" wrapText="1"/>
    </xf>
    <xf numFmtId="43" fontId="0" fillId="0" borderId="0" xfId="0" quotePrefix="1" applyNumberFormat="1"/>
    <xf numFmtId="164" fontId="0" fillId="0" borderId="0" xfId="0" applyNumberFormat="1"/>
    <xf numFmtId="41" fontId="0" fillId="0" borderId="0" xfId="0" applyNumberFormat="1"/>
    <xf numFmtId="0" fontId="0" fillId="0" borderId="0" xfId="0" applyAlignment="1">
      <alignment horizontal="center"/>
    </xf>
    <xf numFmtId="0" fontId="3" fillId="0" borderId="30" xfId="0" applyFont="1" applyBorder="1" applyAlignment="1">
      <alignment horizontal="center" wrapText="1"/>
    </xf>
    <xf numFmtId="0" fontId="3" fillId="0" borderId="30" xfId="0" applyFont="1" applyBorder="1" applyAlignment="1">
      <alignment horizontal="center" wrapText="1"/>
    </xf>
    <xf numFmtId="41" fontId="2" fillId="2" borderId="0" xfId="0" applyNumberFormat="1" applyFont="1" applyFill="1"/>
    <xf numFmtId="41" fontId="2" fillId="0" borderId="0" xfId="0" applyNumberFormat="1" applyFont="1"/>
    <xf numFmtId="41" fontId="2" fillId="0" borderId="0" xfId="0" applyNumberFormat="1" applyFont="1"/>
    <xf numFmtId="42" fontId="2" fillId="0" borderId="5" xfId="0" applyNumberFormat="1" applyFont="1" applyBorder="1"/>
    <xf numFmtId="42" fontId="2" fillId="0" borderId="20" xfId="0" applyNumberFormat="1" applyFont="1" applyBorder="1"/>
    <xf numFmtId="44" fontId="2" fillId="0" borderId="0" xfId="0" applyNumberFormat="1" applyFont="1"/>
    <xf numFmtId="43" fontId="0" fillId="0" borderId="0" xfId="0" applyNumberFormat="1"/>
    <xf numFmtId="41" fontId="0" fillId="0" borderId="0" xfId="0" applyNumberFormat="1"/>
    <xf numFmtId="10" fontId="0" fillId="0" borderId="0" xfId="0" applyNumberFormat="1"/>
    <xf numFmtId="0" fontId="0" fillId="0" borderId="0" xfId="0"/>
    <xf numFmtId="0" fontId="13" fillId="0" borderId="0" xfId="0" applyFont="1" applyAlignment="1">
      <alignment horizontal="left" vertical="center"/>
    </xf>
    <xf numFmtId="0" fontId="13" fillId="0" borderId="0" xfId="0" applyFont="1"/>
    <xf numFmtId="0" fontId="13" fillId="0" borderId="0" xfId="0" applyFont="1" applyAlignment="1">
      <alignment horizontal="left" vertical="center" indent="5"/>
    </xf>
    <xf numFmtId="0" fontId="13" fillId="0" borderId="0" xfId="0" applyFont="1" applyAlignment="1">
      <alignment horizontal="left" vertical="center" indent="6"/>
    </xf>
    <xf numFmtId="0" fontId="3" fillId="4" borderId="18" xfId="0" applyFont="1" applyFill="1" applyBorder="1" applyAlignment="1">
      <alignment horizontal="center"/>
    </xf>
    <xf numFmtId="0" fontId="13" fillId="0" borderId="0" xfId="0" applyFont="1" applyAlignment="1">
      <alignment horizontal="left" vertical="center" wrapText="1" indent="5"/>
    </xf>
    <xf numFmtId="0" fontId="13" fillId="0" borderId="0" xfId="0" applyFont="1" applyAlignment="1">
      <alignment horizontal="left" vertical="center" wrapText="1"/>
    </xf>
    <xf numFmtId="0" fontId="0" fillId="0" borderId="0" xfId="0" applyAlignment="1">
      <alignment horizontal="left" vertical="top" wrapText="1"/>
    </xf>
    <xf numFmtId="0" fontId="0" fillId="0" borderId="0" xfId="0" applyAlignment="1">
      <alignment horizontal="center"/>
    </xf>
    <xf numFmtId="0" fontId="0" fillId="0" borderId="0" xfId="0" quotePrefix="1" applyAlignment="1">
      <alignment horizontal="center"/>
    </xf>
    <xf numFmtId="43" fontId="6" fillId="0" borderId="0" xfId="0" applyNumberFormat="1" applyFont="1" applyAlignment="1">
      <alignment horizontal="center"/>
    </xf>
    <xf numFmtId="0" fontId="0" fillId="0" borderId="0" xfId="0" applyAlignment="1">
      <alignment vertical="center"/>
    </xf>
    <xf numFmtId="165" fontId="0" fillId="0" borderId="0" xfId="0" applyNumberFormat="1"/>
    <xf numFmtId="0" fontId="3" fillId="0" borderId="0" xfId="0" applyNumberFormat="1" applyFont="1" applyAlignment="1">
      <alignment horizontal="center"/>
    </xf>
    <xf numFmtId="165" fontId="6" fillId="0" borderId="0" xfId="0" applyNumberFormat="1" applyFont="1" applyAlignment="1">
      <alignment horizontal="center"/>
    </xf>
    <xf numFmtId="10" fontId="0" fillId="4" borderId="18" xfId="0" applyNumberFormat="1" applyFill="1" applyBorder="1" applyAlignment="1">
      <alignment vertical="center"/>
    </xf>
    <xf numFmtId="0" fontId="3" fillId="0" borderId="0" xfId="0" applyFont="1" applyAlignment="1">
      <alignment vertical="center"/>
    </xf>
    <xf numFmtId="0" fontId="5" fillId="0" borderId="0" xfId="0" applyFont="1"/>
    <xf numFmtId="0" fontId="0" fillId="0" borderId="4" xfId="0" applyBorder="1" applyAlignment="1">
      <alignment horizontal="center"/>
    </xf>
    <xf numFmtId="0" fontId="0" fillId="0" borderId="5" xfId="0" applyBorder="1" applyAlignment="1">
      <alignment horizontal="center"/>
    </xf>
    <xf numFmtId="0" fontId="0" fillId="0" borderId="6" xfId="0" applyBorder="1" applyAlignment="1">
      <alignment horizontal="center"/>
    </xf>
    <xf numFmtId="0" fontId="0" fillId="0" borderId="8" xfId="0" applyBorder="1" applyAlignment="1">
      <alignment horizontal="center"/>
    </xf>
    <xf numFmtId="0" fontId="0" fillId="0" borderId="0" xfId="0" applyFill="1" applyBorder="1" applyAlignment="1">
      <alignment horizontal="center"/>
    </xf>
    <xf numFmtId="44" fontId="0" fillId="0" borderId="0" xfId="1" applyFont="1"/>
    <xf numFmtId="0" fontId="17" fillId="4" borderId="18" xfId="0" applyFont="1" applyFill="1" applyBorder="1" applyAlignment="1">
      <alignment horizontal="center"/>
    </xf>
    <xf numFmtId="0" fontId="13" fillId="0" borderId="0" xfId="0" quotePrefix="1" applyFont="1" applyAlignment="1">
      <alignment horizontal="center"/>
    </xf>
    <xf numFmtId="0" fontId="13" fillId="0" borderId="0" xfId="0" applyFont="1" applyAlignment="1">
      <alignment horizontal="center"/>
    </xf>
    <xf numFmtId="0" fontId="16" fillId="0" borderId="0" xfId="0" applyFont="1" applyAlignment="1">
      <alignment horizontal="center"/>
    </xf>
    <xf numFmtId="0" fontId="10" fillId="0" borderId="0" xfId="0" quotePrefix="1" applyFont="1" applyAlignment="1">
      <alignment horizontal="center"/>
    </xf>
    <xf numFmtId="0" fontId="0" fillId="5" borderId="2" xfId="0" applyFill="1" applyBorder="1" applyAlignment="1">
      <alignment horizontal="center"/>
    </xf>
    <xf numFmtId="0" fontId="0" fillId="5" borderId="3" xfId="0" applyFill="1" applyBorder="1" applyAlignment="1">
      <alignment horizontal="center"/>
    </xf>
    <xf numFmtId="0" fontId="0" fillId="5" borderId="4" xfId="0" applyFill="1" applyBorder="1" applyAlignment="1">
      <alignment horizontal="center"/>
    </xf>
    <xf numFmtId="0" fontId="0" fillId="5" borderId="5" xfId="0" applyFill="1" applyBorder="1" applyAlignment="1">
      <alignment horizontal="center"/>
    </xf>
    <xf numFmtId="0" fontId="0" fillId="5" borderId="6" xfId="0" applyFill="1" applyBorder="1" applyAlignment="1">
      <alignment horizontal="center"/>
    </xf>
    <xf numFmtId="0" fontId="0" fillId="5" borderId="8" xfId="0" applyFill="1" applyBorder="1" applyAlignment="1">
      <alignment horizontal="center"/>
    </xf>
    <xf numFmtId="0" fontId="13" fillId="0" borderId="0" xfId="0" applyFont="1" applyAlignment="1">
      <alignment horizontal="left" vertical="center"/>
    </xf>
    <xf numFmtId="0" fontId="13" fillId="0" borderId="0" xfId="0" applyFont="1" applyAlignment="1">
      <alignment horizontal="left" vertical="center" indent="5"/>
    </xf>
    <xf numFmtId="0" fontId="3" fillId="0" borderId="21" xfId="0" applyFont="1" applyBorder="1" applyAlignment="1">
      <alignment horizontal="center"/>
    </xf>
    <xf numFmtId="0" fontId="3" fillId="0" borderId="22" xfId="0" applyFont="1" applyBorder="1" applyAlignment="1">
      <alignment horizontal="center"/>
    </xf>
    <xf numFmtId="0" fontId="0" fillId="0" borderId="2" xfId="0" applyBorder="1" applyAlignment="1">
      <alignment horizontal="center"/>
    </xf>
    <xf numFmtId="0" fontId="0" fillId="0" borderId="3" xfId="0" applyBorder="1" applyAlignment="1">
      <alignment horizontal="center"/>
    </xf>
    <xf numFmtId="0" fontId="0" fillId="5" borderId="12" xfId="0" applyFill="1" applyBorder="1" applyAlignment="1">
      <alignment horizontal="center"/>
    </xf>
    <xf numFmtId="0" fontId="0" fillId="5" borderId="14" xfId="0" applyFill="1" applyBorder="1" applyAlignment="1">
      <alignment horizontal="center"/>
    </xf>
    <xf numFmtId="43" fontId="6" fillId="0" borderId="0" xfId="0" applyNumberFormat="1" applyFont="1" applyAlignment="1">
      <alignment horizontal="center"/>
    </xf>
    <xf numFmtId="41" fontId="4" fillId="3" borderId="0" xfId="0" applyNumberFormat="1" applyFont="1" applyFill="1" applyAlignment="1">
      <alignment horizontal="center" vertical="center"/>
    </xf>
    <xf numFmtId="0" fontId="5" fillId="0" borderId="11" xfId="0" applyFont="1" applyBorder="1" applyAlignment="1">
      <alignment horizontal="center"/>
    </xf>
    <xf numFmtId="43" fontId="3" fillId="0" borderId="30" xfId="0" applyNumberFormat="1" applyFont="1" applyBorder="1" applyAlignment="1">
      <alignment horizontal="center"/>
    </xf>
    <xf numFmtId="43" fontId="6" fillId="0" borderId="0" xfId="0" applyNumberFormat="1" applyFont="1" applyAlignment="1">
      <alignment horizontal="center"/>
    </xf>
    <xf numFmtId="44" fontId="0" fillId="4" borderId="9" xfId="1" applyFont="1" applyFill="1" applyBorder="1" applyAlignment="1">
      <alignment horizontal="center"/>
    </xf>
    <xf numFmtId="44" fontId="0" fillId="4" borderId="23" xfId="1" applyFont="1" applyFill="1" applyBorder="1" applyAlignment="1">
      <alignment horizontal="center"/>
    </xf>
    <xf numFmtId="44" fontId="0" fillId="4" borderId="10" xfId="1" applyFont="1" applyFill="1" applyBorder="1" applyAlignment="1">
      <alignment horizontal="center"/>
    </xf>
    <xf numFmtId="0" fontId="0" fillId="0" borderId="0" xfId="0" applyNumberFormat="1" applyAlignment="1">
      <alignment vertical="top" wrapText="1"/>
    </xf>
    <xf numFmtId="0" fontId="0" fillId="4" borderId="9" xfId="0" applyFill="1" applyBorder="1" applyAlignment="1">
      <alignment horizontal="center"/>
    </xf>
    <xf numFmtId="0" fontId="0" fillId="4" borderId="10" xfId="0" applyFill="1" applyBorder="1" applyAlignment="1">
      <alignment horizontal="center"/>
    </xf>
    <xf numFmtId="44" fontId="0" fillId="4" borderId="9" xfId="1" applyFont="1" applyFill="1" applyBorder="1" applyAlignment="1">
      <alignment vertical="center"/>
    </xf>
    <xf numFmtId="44" fontId="0" fillId="4" borderId="10" xfId="1" applyFont="1" applyFill="1" applyBorder="1" applyAlignment="1">
      <alignment vertical="center"/>
    </xf>
    <xf numFmtId="8" fontId="0" fillId="4" borderId="9" xfId="1" applyNumberFormat="1" applyFont="1" applyFill="1" applyBorder="1"/>
    <xf numFmtId="44" fontId="0" fillId="4" borderId="10" xfId="1" applyFont="1" applyFill="1" applyBorder="1"/>
    <xf numFmtId="42" fontId="3" fillId="0" borderId="11" xfId="0" applyNumberFormat="1" applyFont="1" applyBorder="1" applyAlignment="1">
      <alignment horizontal="center"/>
    </xf>
    <xf numFmtId="10" fontId="0" fillId="4" borderId="9" xfId="2" applyNumberFormat="1" applyFont="1" applyFill="1" applyBorder="1" applyAlignment="1">
      <alignment vertical="center"/>
    </xf>
    <xf numFmtId="10" fontId="0" fillId="4" borderId="10" xfId="2" applyNumberFormat="1" applyFont="1" applyFill="1" applyBorder="1" applyAlignment="1">
      <alignment vertical="center"/>
    </xf>
    <xf numFmtId="44" fontId="0" fillId="4" borderId="9" xfId="0" applyNumberFormat="1" applyFill="1" applyBorder="1"/>
    <xf numFmtId="44" fontId="0" fillId="4" borderId="23" xfId="0" applyNumberFormat="1" applyFill="1" applyBorder="1"/>
    <xf numFmtId="44" fontId="0" fillId="4" borderId="10" xfId="0" applyNumberFormat="1" applyFill="1" applyBorder="1"/>
    <xf numFmtId="44" fontId="0" fillId="0" borderId="9" xfId="0" applyNumberFormat="1" applyBorder="1"/>
    <xf numFmtId="44" fontId="0" fillId="0" borderId="23" xfId="0" applyNumberFormat="1" applyBorder="1"/>
    <xf numFmtId="44" fontId="0" fillId="0" borderId="10" xfId="0" applyNumberFormat="1" applyBorder="1"/>
    <xf numFmtId="0" fontId="13" fillId="0" borderId="0" xfId="0" applyFont="1" applyAlignment="1">
      <alignment horizontal="left" vertical="top" wrapText="1"/>
    </xf>
    <xf numFmtId="0" fontId="18" fillId="2" borderId="0" xfId="0" applyFont="1" applyFill="1" applyAlignment="1">
      <alignment horizontal="center" vertical="center"/>
    </xf>
    <xf numFmtId="0" fontId="0" fillId="0" borderId="0" xfId="0" applyAlignment="1">
      <alignment horizontal="left" vertical="top" wrapText="1"/>
    </xf>
  </cellXfs>
  <cellStyles count="3">
    <cellStyle name="Currency" xfId="1" builtinId="4"/>
    <cellStyle name="Normal" xfId="0" builtinId="0"/>
    <cellStyle name="Percent" xfId="2" builtinId="5"/>
  </cellStyles>
  <dxfs count="0"/>
  <tableStyles count="0" defaultTableStyle="TableStyleMedium9"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calcChain" Target="calcChain.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sharedStrings" Target="sharedStrings.xml"/><Relationship Id="rId5" Type="http://schemas.openxmlformats.org/officeDocument/2006/relationships/worksheet" Target="worksheets/sheet5.xml"/><Relationship Id="rId10" Type="http://schemas.openxmlformats.org/officeDocument/2006/relationships/styles" Target="styles.xml"/><Relationship Id="rId4" Type="http://schemas.openxmlformats.org/officeDocument/2006/relationships/worksheet" Target="worksheets/sheet4.xml"/><Relationship Id="rId9" Type="http://schemas.openxmlformats.org/officeDocument/2006/relationships/theme" Target="theme/theme1.xml"/></Relationships>
</file>

<file path=xl/charts/chart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a:pPr>
            <a:r>
              <a:rPr lang="en-US"/>
              <a:t>NPV</a:t>
            </a:r>
            <a:r>
              <a:rPr lang="en-US" baseline="0"/>
              <a:t> Profile</a:t>
            </a:r>
            <a:endParaRPr lang="en-US"/>
          </a:p>
        </c:rich>
      </c:tx>
      <c:overlay val="0"/>
    </c:title>
    <c:autoTitleDeleted val="0"/>
    <c:plotArea>
      <c:layout/>
      <c:scatterChart>
        <c:scatterStyle val="smoothMarker"/>
        <c:varyColors val="0"/>
        <c:ser>
          <c:idx val="0"/>
          <c:order val="0"/>
          <c:marker>
            <c:symbol val="none"/>
          </c:marker>
          <c:xVal>
            <c:numRef>
              <c:f>'P4 - 15 Pts'!$C$36:$C$50</c:f>
              <c:numCache>
                <c:formatCode>0%</c:formatCode>
                <c:ptCount val="15"/>
                <c:pt idx="0">
                  <c:v>0</c:v>
                </c:pt>
                <c:pt idx="1">
                  <c:v>0.02</c:v>
                </c:pt>
                <c:pt idx="2">
                  <c:v>0.04</c:v>
                </c:pt>
                <c:pt idx="3">
                  <c:v>0.06</c:v>
                </c:pt>
                <c:pt idx="4">
                  <c:v>0.08</c:v>
                </c:pt>
                <c:pt idx="5">
                  <c:v>0.1</c:v>
                </c:pt>
                <c:pt idx="6">
                  <c:v>0.12</c:v>
                </c:pt>
                <c:pt idx="7">
                  <c:v>0.14000000000000001</c:v>
                </c:pt>
                <c:pt idx="8">
                  <c:v>0.18</c:v>
                </c:pt>
                <c:pt idx="9">
                  <c:v>0.2</c:v>
                </c:pt>
                <c:pt idx="10">
                  <c:v>0.22</c:v>
                </c:pt>
                <c:pt idx="11">
                  <c:v>0.24</c:v>
                </c:pt>
                <c:pt idx="12">
                  <c:v>0.26</c:v>
                </c:pt>
                <c:pt idx="13">
                  <c:v>0.28000000000000003</c:v>
                </c:pt>
                <c:pt idx="14">
                  <c:v>0.3</c:v>
                </c:pt>
              </c:numCache>
            </c:numRef>
          </c:xVal>
          <c:yVal>
            <c:numRef>
              <c:f>'P4 - 15 Pts'!$D$36:$D$50</c:f>
              <c:numCache>
                <c:formatCode>_("$"* #,##0_);_("$"* \(#,##0\);_("$"* "-"_);_(@_)</c:formatCode>
                <c:ptCount val="15"/>
                <c:pt idx="0">
                  <c:v>27450</c:v>
                </c:pt>
                <c:pt idx="1">
                  <c:v>17908.234762349108</c:v>
                </c:pt>
                <c:pt idx="2">
                  <c:v>9656.832793223366</c:v>
                </c:pt>
                <c:pt idx="3">
                  <c:v>2491.259146559285</c:v>
                </c:pt>
                <c:pt idx="4">
                  <c:v>-3756.5201179878786</c:v>
                </c:pt>
                <c:pt idx="5">
                  <c:v>-9225.2014412901844</c:v>
                </c:pt>
                <c:pt idx="6">
                  <c:v>-14029.78487504353</c:v>
                </c:pt>
                <c:pt idx="7">
                  <c:v>-18266.039328243081</c:v>
                </c:pt>
                <c:pt idx="8">
                  <c:v>-25341.081182400099</c:v>
                </c:pt>
                <c:pt idx="9">
                  <c:v>-28303.809471926914</c:v>
                </c:pt>
                <c:pt idx="10">
                  <c:v>-30950.209986796286</c:v>
                </c:pt>
                <c:pt idx="11">
                  <c:v>-33321.023025118673</c:v>
                </c:pt>
                <c:pt idx="12">
                  <c:v>-35450.971062346813</c:v>
                </c:pt>
                <c:pt idx="13">
                  <c:v>-37369.749042083451</c:v>
                </c:pt>
                <c:pt idx="14">
                  <c:v>-39102.83649205324</c:v>
                </c:pt>
              </c:numCache>
            </c:numRef>
          </c:yVal>
          <c:smooth val="1"/>
          <c:extLst>
            <c:ext xmlns:c16="http://schemas.microsoft.com/office/drawing/2014/chart" uri="{C3380CC4-5D6E-409C-BE32-E72D297353CC}">
              <c16:uniqueId val="{00000000-40FF-4007-9A94-9DD9A849F4E2}"/>
            </c:ext>
          </c:extLst>
        </c:ser>
        <c:dLbls>
          <c:showLegendKey val="0"/>
          <c:showVal val="0"/>
          <c:showCatName val="0"/>
          <c:showSerName val="0"/>
          <c:showPercent val="0"/>
          <c:showBubbleSize val="0"/>
        </c:dLbls>
        <c:axId val="1620768320"/>
        <c:axId val="1620765056"/>
      </c:scatterChart>
      <c:valAx>
        <c:axId val="1620768320"/>
        <c:scaling>
          <c:orientation val="minMax"/>
        </c:scaling>
        <c:delete val="0"/>
        <c:axPos val="b"/>
        <c:title>
          <c:tx>
            <c:rich>
              <a:bodyPr/>
              <a:lstStyle/>
              <a:p>
                <a:pPr>
                  <a:defRPr/>
                </a:pPr>
                <a:r>
                  <a:rPr lang="en-US"/>
                  <a:t>Discount Rate</a:t>
                </a:r>
              </a:p>
            </c:rich>
          </c:tx>
          <c:overlay val="0"/>
        </c:title>
        <c:numFmt formatCode="0%" sourceLinked="1"/>
        <c:majorTickMark val="none"/>
        <c:minorTickMark val="none"/>
        <c:tickLblPos val="nextTo"/>
        <c:crossAx val="1620765056"/>
        <c:crosses val="autoZero"/>
        <c:crossBetween val="midCat"/>
      </c:valAx>
      <c:valAx>
        <c:axId val="1620765056"/>
        <c:scaling>
          <c:orientation val="minMax"/>
        </c:scaling>
        <c:delete val="0"/>
        <c:axPos val="l"/>
        <c:majorGridlines/>
        <c:title>
          <c:tx>
            <c:rich>
              <a:bodyPr/>
              <a:lstStyle/>
              <a:p>
                <a:pPr>
                  <a:defRPr/>
                </a:pPr>
                <a:r>
                  <a:rPr lang="en-US"/>
                  <a:t>NPV</a:t>
                </a:r>
              </a:p>
            </c:rich>
          </c:tx>
          <c:overlay val="0"/>
        </c:title>
        <c:numFmt formatCode="_(&quot;$&quot;* #,##0_);_(&quot;$&quot;* \(#,##0\);_(&quot;$&quot;* &quot;-&quot;_);_(@_)" sourceLinked="1"/>
        <c:majorTickMark val="none"/>
        <c:minorTickMark val="none"/>
        <c:tickLblPos val="nextTo"/>
        <c:crossAx val="1620768320"/>
        <c:crosses val="autoZero"/>
        <c:crossBetween val="midCat"/>
      </c:valAx>
    </c:plotArea>
    <c:plotVisOnly val="1"/>
    <c:dispBlanksAs val="gap"/>
    <c:showDLblsOverMax val="0"/>
  </c:chart>
  <c:printSettings>
    <c:headerFooter/>
    <c:pageMargins b="0.75000000000000033" l="0.70000000000000029" r="0.70000000000000029" t="0.75000000000000033" header="0.30000000000000016" footer="0.30000000000000016"/>
    <c:pageSetup/>
  </c:printSettings>
</c:chartSpace>
</file>

<file path=xl/drawings/_rels/drawing3.xml.rels><?xml version="1.0" encoding="UTF-8" standalone="yes"?>
<Relationships xmlns="http://schemas.openxmlformats.org/package/2006/relationships"><Relationship Id="rId1" Type="http://schemas.openxmlformats.org/officeDocument/2006/relationships/chart" Target="../charts/chart1.xml"/></Relationships>
</file>

<file path=xl/drawings/_rels/drawing5.xml.rels><?xml version="1.0" encoding="UTF-8" standalone="yes"?>
<Relationships xmlns="http://schemas.openxmlformats.org/package/2006/relationships"><Relationship Id="rId1" Type="http://schemas.openxmlformats.org/officeDocument/2006/relationships/image" Target="../media/image1.emf"/></Relationships>
</file>

<file path=xl/drawings/drawing1.xml><?xml version="1.0" encoding="utf-8"?>
<xdr:wsDr xmlns:xdr="http://schemas.openxmlformats.org/drawingml/2006/spreadsheetDrawing" xmlns:a="http://schemas.openxmlformats.org/drawingml/2006/main">
  <xdr:twoCellAnchor>
    <xdr:from>
      <xdr:col>0</xdr:col>
      <xdr:colOff>215900</xdr:colOff>
      <xdr:row>0</xdr:row>
      <xdr:rowOff>101600</xdr:rowOff>
    </xdr:from>
    <xdr:to>
      <xdr:col>11</xdr:col>
      <xdr:colOff>525648</xdr:colOff>
      <xdr:row>24</xdr:row>
      <xdr:rowOff>129540</xdr:rowOff>
    </xdr:to>
    <xdr:sp macro="" textlink="">
      <xdr:nvSpPr>
        <xdr:cNvPr id="2" name="TextBox 1"/>
        <xdr:cNvSpPr txBox="1"/>
      </xdr:nvSpPr>
      <xdr:spPr>
        <a:xfrm>
          <a:off x="215900" y="101600"/>
          <a:ext cx="8562208" cy="5003800"/>
        </a:xfrm>
        <a:prstGeom prst="rect">
          <a:avLst/>
        </a:prstGeom>
        <a:solidFill>
          <a:srgbClr val="FFFF00"/>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wrap="square" rtlCol="0" anchor="t"/>
        <a:lstStyle/>
        <a:p>
          <a:r>
            <a:rPr lang="en-US" sz="1100">
              <a:solidFill>
                <a:schemeClr val="dk1"/>
              </a:solidFill>
              <a:effectLst/>
              <a:latin typeface="+mn-lt"/>
              <a:ea typeface="+mn-ea"/>
              <a:cs typeface="+mn-cs"/>
            </a:rPr>
            <a:t>The Supreme Shoe Company</a:t>
          </a:r>
          <a:r>
            <a:rPr lang="en-US" sz="1100" baseline="0">
              <a:solidFill>
                <a:schemeClr val="dk1"/>
              </a:solidFill>
              <a:effectLst/>
              <a:latin typeface="+mn-lt"/>
              <a:ea typeface="+mn-ea"/>
              <a:cs typeface="+mn-cs"/>
            </a:rPr>
            <a:t> is considering the purchase of a new, fully-automated machine to replace a manually operated one. The machine being replaced, now 2 years old, originally had an expected life of 6 years, is being depreciated as a  7-year MACRS asset from its purchase price of $420,000. It can be sold now for $300,000. </a:t>
          </a:r>
          <a:r>
            <a:rPr lang="en-US" sz="1100" b="0" baseline="0">
              <a:solidFill>
                <a:schemeClr val="dk1"/>
              </a:solidFill>
              <a:effectLst/>
              <a:latin typeface="+mn-lt"/>
              <a:ea typeface="+mn-ea"/>
              <a:cs typeface="+mn-cs"/>
            </a:rPr>
            <a:t>If the old machine is used for 4 more years instead of being replaced now, it is expected to have   a before-tax residual value of $125,000 at that time. </a:t>
          </a:r>
          <a:r>
            <a:rPr lang="en-US" sz="1100" baseline="0">
              <a:solidFill>
                <a:schemeClr val="dk1"/>
              </a:solidFill>
              <a:effectLst/>
              <a:latin typeface="+mn-lt"/>
              <a:ea typeface="+mn-ea"/>
              <a:cs typeface="+mn-cs"/>
            </a:rPr>
            <a:t>The annual costs of maintenance and defects on the old machine are $85,000 and $25,000 respectively. </a:t>
          </a:r>
        </a:p>
        <a:p>
          <a:endParaRPr lang="en-US" sz="1100" baseline="0">
            <a:solidFill>
              <a:schemeClr val="dk1"/>
            </a:solidFill>
            <a:effectLst/>
            <a:latin typeface="+mn-lt"/>
            <a:ea typeface="+mn-ea"/>
            <a:cs typeface="+mn-cs"/>
          </a:endParaRPr>
        </a:p>
        <a:p>
          <a:r>
            <a:rPr lang="en-US" sz="1100" baseline="0">
              <a:solidFill>
                <a:schemeClr val="dk1"/>
              </a:solidFill>
              <a:effectLst/>
              <a:latin typeface="+mn-lt"/>
              <a:ea typeface="+mn-ea"/>
              <a:cs typeface="+mn-cs"/>
            </a:rPr>
            <a:t>The replacement machine being considered has a purchase price of </a:t>
          </a:r>
          <a:r>
            <a:rPr lang="en-US" sz="1100" b="0" baseline="0">
              <a:solidFill>
                <a:schemeClr val="dk1"/>
              </a:solidFill>
              <a:effectLst/>
              <a:latin typeface="+mn-lt"/>
              <a:ea typeface="+mn-ea"/>
              <a:cs typeface="+mn-cs"/>
            </a:rPr>
            <a:t>$675,000 </a:t>
          </a:r>
          <a:r>
            <a:rPr lang="en-US" sz="1100" baseline="0">
              <a:solidFill>
                <a:schemeClr val="dk1"/>
              </a:solidFill>
              <a:effectLst/>
              <a:latin typeface="+mn-lt"/>
              <a:ea typeface="+mn-ea"/>
              <a:cs typeface="+mn-cs"/>
            </a:rPr>
            <a:t>and an expected salvage value of $225,000 at the end of its 4-year life. There will also be shipping and installation expenses of $100,000.  The company expects that annual maintenance costs on the new machine will be $40,000 while defects will cost $15,000. The new machine will also result in additional productive capacity so sales will increase by $160,000 per year due to increased output. </a:t>
          </a:r>
          <a:r>
            <a:rPr lang="en-US" sz="1100" b="0" baseline="0">
              <a:solidFill>
                <a:schemeClr val="dk1"/>
              </a:solidFill>
              <a:effectLst/>
              <a:latin typeface="+mn-lt"/>
              <a:ea typeface="+mn-ea"/>
              <a:cs typeface="+mn-cs"/>
            </a:rPr>
            <a:t>The new machine will be depreciated as a 7-year MACRS-class asset. </a:t>
          </a:r>
        </a:p>
        <a:p>
          <a:endParaRPr lang="en-US" sz="1100" b="0" baseline="0">
            <a:solidFill>
              <a:schemeClr val="dk1"/>
            </a:solidFill>
            <a:effectLst/>
            <a:latin typeface="+mn-lt"/>
            <a:ea typeface="+mn-ea"/>
            <a:cs typeface="+mn-cs"/>
          </a:endParaRPr>
        </a:p>
        <a:p>
          <a:r>
            <a:rPr lang="en-US" sz="1100" b="0" baseline="0">
              <a:solidFill>
                <a:schemeClr val="dk1"/>
              </a:solidFill>
              <a:effectLst/>
              <a:latin typeface="+mn-lt"/>
              <a:ea typeface="+mn-ea"/>
              <a:cs typeface="+mn-cs"/>
            </a:rPr>
            <a:t>The current machine requires a constant investment in net working capital of $75,000. The new machine will require a constant investment of $95,000. It is assumed that all of this investment could be recovered at the end of either project's life.</a:t>
          </a:r>
        </a:p>
        <a:p>
          <a:endParaRPr lang="en-US">
            <a:effectLst/>
          </a:endParaRPr>
        </a:p>
        <a:p>
          <a:r>
            <a:rPr lang="en-US" sz="1100" baseline="0">
              <a:solidFill>
                <a:schemeClr val="dk1"/>
              </a:solidFill>
              <a:effectLst/>
              <a:latin typeface="+mn-lt"/>
              <a:ea typeface="+mn-ea"/>
              <a:cs typeface="+mn-cs"/>
            </a:rPr>
            <a:t>Before considering this project, the company undertook an engineering analysis of current facilities to determine if other changes would be necessitated by the purchase of the machine. The study cost the company $225,000 and determined that existing facilities could support this new machine with no other changes. In order to purchase the new machine, the company would have to take on new debt of $200,000 at 10% interest, resulting in increased interest expense of $20,000 per year. The required rate of return for this project is 9% and the company's marginal tax rate is 34%. </a:t>
          </a:r>
        </a:p>
        <a:p>
          <a:endParaRPr lang="en-US">
            <a:effectLst/>
          </a:endParaRPr>
        </a:p>
        <a:p>
          <a:r>
            <a:rPr lang="en-US" sz="1100" baseline="0">
              <a:solidFill>
                <a:schemeClr val="dk1"/>
              </a:solidFill>
              <a:effectLst/>
              <a:latin typeface="+mn-lt"/>
              <a:ea typeface="+mn-ea"/>
              <a:cs typeface="+mn-cs"/>
            </a:rPr>
            <a:t>Use the space below to compute the initial outlay, the annual cash flows, and the terminal cash flows for this project. </a:t>
          </a:r>
          <a:r>
            <a:rPr lang="en-US" sz="1100" b="1" baseline="0">
              <a:solidFill>
                <a:schemeClr val="dk1"/>
              </a:solidFill>
              <a:effectLst/>
              <a:latin typeface="+mn-lt"/>
              <a:ea typeface="+mn-ea"/>
              <a:cs typeface="+mn-cs"/>
            </a:rPr>
            <a:t>The only inputs that need to be linked to your computations are the ones shown.  All other numbers can be entered straight into your formulas but all calculations need to done in the formulas. </a:t>
          </a:r>
          <a:r>
            <a:rPr lang="en-US" sz="1100" baseline="0">
              <a:solidFill>
                <a:schemeClr val="dk1"/>
              </a:solidFill>
              <a:effectLst/>
              <a:latin typeface="+mn-lt"/>
              <a:ea typeface="+mn-ea"/>
              <a:cs typeface="+mn-cs"/>
            </a:rPr>
            <a:t>The MACRS depreciation percentages are in the table to the right. </a:t>
          </a:r>
          <a:r>
            <a:rPr lang="en-US" sz="1100" b="1" baseline="0">
              <a:solidFill>
                <a:schemeClr val="dk1"/>
              </a:solidFill>
              <a:effectLst/>
              <a:latin typeface="+mn-lt"/>
              <a:ea typeface="+mn-ea"/>
              <a:cs typeface="+mn-cs"/>
            </a:rPr>
            <a:t>You do not need to do any lookup functions, and the model only needs to work for this time period and for this depreciation type. </a:t>
          </a:r>
          <a:r>
            <a:rPr lang="en-US" sz="1100" baseline="0">
              <a:solidFill>
                <a:schemeClr val="dk1"/>
              </a:solidFill>
              <a:effectLst/>
              <a:latin typeface="+mn-lt"/>
              <a:ea typeface="+mn-ea"/>
              <a:cs typeface="+mn-cs"/>
            </a:rPr>
            <a:t>Show all computations. Label all entries appropriately.  </a:t>
          </a:r>
          <a:r>
            <a:rPr lang="en-US" sz="1100" b="1" baseline="0">
              <a:solidFill>
                <a:schemeClr val="dk1"/>
              </a:solidFill>
              <a:effectLst/>
              <a:latin typeface="+mn-lt"/>
              <a:ea typeface="+mn-ea"/>
              <a:cs typeface="+mn-cs"/>
            </a:rPr>
            <a:t>THE NUMBER RESULTS ARE WHAT IS IMPORTANT, NOT THE FORMATTING. YOU CAN SET THIS UP ANY WAY THAT YOU WANT AS LONG AS THE 5 TOTAL CASH FLOWS (Years 0 to 4) GET COMPUTED CORRECTLY AND THEY ADJUST CORRECTLY TO THE INPUTS SHOWN.</a:t>
          </a:r>
        </a:p>
        <a:p>
          <a:endParaRPr lang="en-US">
            <a:effectLst/>
          </a:endParaRPr>
        </a:p>
        <a:p>
          <a:endParaRPr lang="en-US" sz="1100" baseline="0"/>
        </a:p>
        <a:p>
          <a:endParaRPr lang="en-US" sz="1100" baseline="0"/>
        </a:p>
        <a:p>
          <a:endParaRPr lang="en-US" sz="1100"/>
        </a:p>
      </xdr:txBody>
    </xdr:sp>
    <xdr:clientData/>
  </xdr:twoCellAnchor>
  <xdr:twoCellAnchor>
    <xdr:from>
      <xdr:col>11</xdr:col>
      <xdr:colOff>259715</xdr:colOff>
      <xdr:row>20</xdr:row>
      <xdr:rowOff>191770</xdr:rowOff>
    </xdr:from>
    <xdr:to>
      <xdr:col>14</xdr:col>
      <xdr:colOff>289560</xdr:colOff>
      <xdr:row>24</xdr:row>
      <xdr:rowOff>167640</xdr:rowOff>
    </xdr:to>
    <xdr:sp macro="" textlink="">
      <xdr:nvSpPr>
        <xdr:cNvPr id="3" name="Rectangle 2"/>
        <xdr:cNvSpPr/>
      </xdr:nvSpPr>
      <xdr:spPr>
        <a:xfrm>
          <a:off x="8512175" y="3917950"/>
          <a:ext cx="2407285" cy="1225550"/>
        </a:xfrm>
        <a:prstGeom prst="rect">
          <a:avLst/>
        </a:prstGeom>
      </xdr:spPr>
      <xdr:style>
        <a:lnRef idx="1">
          <a:schemeClr val="accent6"/>
        </a:lnRef>
        <a:fillRef idx="2">
          <a:schemeClr val="accent6"/>
        </a:fillRef>
        <a:effectRef idx="1">
          <a:schemeClr val="accent6"/>
        </a:effectRef>
        <a:fontRef idx="minor">
          <a:schemeClr val="dk1"/>
        </a:fontRef>
      </xdr:style>
      <xdr:txBody>
        <a:bodyPr rtlCol="0" anchor="ctr"/>
        <a:lstStyle/>
        <a:p>
          <a:pPr algn="ctr"/>
          <a:r>
            <a:rPr lang="en-US" sz="1100"/>
            <a:t>Your formulas</a:t>
          </a:r>
          <a:r>
            <a:rPr lang="en-US" sz="1100" baseline="0"/>
            <a:t> need to work for any changes in the listed inputs, but all other values, including depreciation percentages, can be hard-coded. The depreciation types will not change. </a:t>
          </a:r>
          <a:endParaRPr lang="en-US" sz="1100"/>
        </a:p>
      </xdr:txBody>
    </xdr:sp>
    <xdr:clientData/>
  </xdr:twoCellAnchor>
</xdr:wsDr>
</file>

<file path=xl/drawings/drawing2.xml><?xml version="1.0" encoding="utf-8"?>
<xdr:wsDr xmlns:xdr="http://schemas.openxmlformats.org/drawingml/2006/spreadsheetDrawing" xmlns:a="http://schemas.openxmlformats.org/drawingml/2006/main">
  <xdr:twoCellAnchor>
    <xdr:from>
      <xdr:col>0</xdr:col>
      <xdr:colOff>293007</xdr:colOff>
      <xdr:row>0</xdr:row>
      <xdr:rowOff>97972</xdr:rowOff>
    </xdr:from>
    <xdr:to>
      <xdr:col>7</xdr:col>
      <xdr:colOff>189139</xdr:colOff>
      <xdr:row>17</xdr:row>
      <xdr:rowOff>38100</xdr:rowOff>
    </xdr:to>
    <xdr:sp macro="" textlink="">
      <xdr:nvSpPr>
        <xdr:cNvPr id="2" name="TextBox 1"/>
        <xdr:cNvSpPr txBox="1"/>
      </xdr:nvSpPr>
      <xdr:spPr>
        <a:xfrm>
          <a:off x="293007" y="97972"/>
          <a:ext cx="5811157" cy="3207203"/>
        </a:xfrm>
        <a:prstGeom prst="rect">
          <a:avLst/>
        </a:prstGeom>
        <a:solidFill>
          <a:srgbClr val="FFFF00"/>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en-US" sz="1100">
              <a:solidFill>
                <a:schemeClr val="dk1"/>
              </a:solidFill>
              <a:effectLst/>
              <a:latin typeface="+mn-lt"/>
              <a:ea typeface="+mn-ea"/>
              <a:cs typeface="+mn-cs"/>
            </a:rPr>
            <a:t>The MACRS depreciation rates are given</a:t>
          </a:r>
          <a:r>
            <a:rPr lang="en-US" sz="1100" baseline="0">
              <a:solidFill>
                <a:schemeClr val="dk1"/>
              </a:solidFill>
              <a:effectLst/>
              <a:latin typeface="+mn-lt"/>
              <a:ea typeface="+mn-ea"/>
              <a:cs typeface="+mn-cs"/>
            </a:rPr>
            <a:t> in the table to the right.</a:t>
          </a:r>
        </a:p>
        <a:p>
          <a:endParaRPr lang="en-US">
            <a:effectLst/>
          </a:endParaRPr>
        </a:p>
        <a:p>
          <a:r>
            <a:rPr lang="en-US" sz="1100" baseline="0">
              <a:solidFill>
                <a:schemeClr val="dk1"/>
              </a:solidFill>
              <a:effectLst/>
              <a:latin typeface="+mn-lt"/>
              <a:ea typeface="+mn-ea"/>
              <a:cs typeface="+mn-cs"/>
            </a:rPr>
            <a:t>The inputs below give information for two assets, one being used now and one that could be purchased to replace it. The numbers in red are inputs for the original purchase prices of the assets, the number of years the current asset has been owned so far (can be 1 to </a:t>
          </a:r>
          <a:r>
            <a:rPr lang="en-US" sz="1100" b="1" u="sng" baseline="0">
              <a:solidFill>
                <a:schemeClr val="dk1"/>
              </a:solidFill>
              <a:effectLst/>
              <a:latin typeface="+mn-lt"/>
              <a:ea typeface="+mn-ea"/>
              <a:cs typeface="+mn-cs"/>
            </a:rPr>
            <a:t>6</a:t>
          </a:r>
          <a:r>
            <a:rPr lang="en-US" sz="1100" baseline="0">
              <a:solidFill>
                <a:schemeClr val="dk1"/>
              </a:solidFill>
              <a:effectLst/>
              <a:latin typeface="+mn-lt"/>
              <a:ea typeface="+mn-ea"/>
              <a:cs typeface="+mn-cs"/>
            </a:rPr>
            <a:t>), and the expected before-tax salvage values for the assets in 3 years, which is the expected end of the project. If the current asset is not replaced, it will be used for 3 more years. If it is replaced, the new asset will be used for 3 years. Both assets are 7-year MACRS assets and the marginal tax rate is 34%.</a:t>
          </a:r>
        </a:p>
        <a:p>
          <a:endParaRPr lang="en-US">
            <a:effectLst/>
          </a:endParaRPr>
        </a:p>
        <a:p>
          <a:r>
            <a:rPr lang="en-US" sz="1100" baseline="0">
              <a:solidFill>
                <a:schemeClr val="dk1"/>
              </a:solidFill>
              <a:effectLst/>
              <a:latin typeface="+mn-lt"/>
              <a:ea typeface="+mn-ea"/>
              <a:cs typeface="+mn-cs"/>
            </a:rPr>
            <a:t>Create whatever formulas and computations are necessary to compute the change in after-tax salvage value that would be used in a capital budget for the 3rd (last) year of this project, using the inputs that are provided. Your computation should be correct for any reasonable values of those inputs, but any other numbers can be hard-coded in your computations (depreciation rates for 7-year MACRS, tax rate, etc.). Your answer should have the correct sign for whether it represents a net cash advantage (positive sign) or a net cash disadvantage (negative sign) for the replacement decision.</a:t>
          </a:r>
          <a:endParaRPr lang="en-US">
            <a:effectLst/>
          </a:endParaRPr>
        </a:p>
        <a:p>
          <a:endParaRPr lang="en-US">
            <a:effectLst/>
          </a:endParaRPr>
        </a:p>
      </xdr:txBody>
    </xdr:sp>
    <xdr:clientData/>
  </xdr:twoCellAnchor>
</xdr:wsDr>
</file>

<file path=xl/drawings/drawing3.xml><?xml version="1.0" encoding="utf-8"?>
<xdr:wsDr xmlns:xdr="http://schemas.openxmlformats.org/drawingml/2006/spreadsheetDrawing" xmlns:a="http://schemas.openxmlformats.org/drawingml/2006/main">
  <xdr:twoCellAnchor>
    <xdr:from>
      <xdr:col>4</xdr:col>
      <xdr:colOff>368300</xdr:colOff>
      <xdr:row>40</xdr:row>
      <xdr:rowOff>158750</xdr:rowOff>
    </xdr:from>
    <xdr:to>
      <xdr:col>14</xdr:col>
      <xdr:colOff>44450</xdr:colOff>
      <xdr:row>61</xdr:row>
      <xdr:rowOff>25400</xdr:rowOff>
    </xdr:to>
    <xdr:graphicFrame macro="">
      <xdr:nvGraphicFramePr>
        <xdr:cNvPr id="2" name="Chart 1"/>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wsDr>
</file>

<file path=xl/drawings/drawing4.xml><?xml version="1.0" encoding="utf-8"?>
<xdr:wsDr xmlns:xdr="http://schemas.openxmlformats.org/drawingml/2006/spreadsheetDrawing" xmlns:a="http://schemas.openxmlformats.org/drawingml/2006/main">
  <xdr:twoCellAnchor>
    <xdr:from>
      <xdr:col>3</xdr:col>
      <xdr:colOff>463550</xdr:colOff>
      <xdr:row>0</xdr:row>
      <xdr:rowOff>152400</xdr:rowOff>
    </xdr:from>
    <xdr:to>
      <xdr:col>8</xdr:col>
      <xdr:colOff>463550</xdr:colOff>
      <xdr:row>11</xdr:row>
      <xdr:rowOff>101600</xdr:rowOff>
    </xdr:to>
    <xdr:sp macro="" textlink="">
      <xdr:nvSpPr>
        <xdr:cNvPr id="2" name="TextBox 1"/>
        <xdr:cNvSpPr txBox="1"/>
      </xdr:nvSpPr>
      <xdr:spPr>
        <a:xfrm>
          <a:off x="3632200" y="152400"/>
          <a:ext cx="3048000" cy="2127250"/>
        </a:xfrm>
        <a:prstGeom prst="rect">
          <a:avLst/>
        </a:prstGeom>
        <a:solidFill>
          <a:srgbClr val="FFFF00"/>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wrap="square" rtlCol="0" anchor="t"/>
        <a:lstStyle/>
        <a:p>
          <a:r>
            <a:rPr lang="en-US" sz="1100"/>
            <a:t>In the yellow cell below,</a:t>
          </a:r>
          <a:r>
            <a:rPr lang="en-US" sz="1100" baseline="0"/>
            <a:t> create a formula that creates a sentence that looks exactly like the example below it. The numbers for NPV and the discount rate must change to be correct for any cash flows that are entered in cells C5:C10 and the last word in the sentence must change to be either ACCEPTED or REJECTED depending on whether the NPV is positive or negative. You can create any intermediate formulas that you need to compute the results that are used in the sentence.</a:t>
          </a:r>
          <a:endParaRPr lang="en-US" sz="1100"/>
        </a:p>
      </xdr:txBody>
    </xdr:sp>
    <xdr:clientData/>
  </xdr:twoCellAnchor>
</xdr:wsDr>
</file>

<file path=xl/drawings/drawing5.xml><?xml version="1.0" encoding="utf-8"?>
<xdr:wsDr xmlns:xdr="http://schemas.openxmlformats.org/drawingml/2006/spreadsheetDrawing" xmlns:a="http://schemas.openxmlformats.org/drawingml/2006/main">
  <xdr:twoCellAnchor editAs="oneCell">
    <xdr:from>
      <xdr:col>3</xdr:col>
      <xdr:colOff>311150</xdr:colOff>
      <xdr:row>9</xdr:row>
      <xdr:rowOff>158750</xdr:rowOff>
    </xdr:from>
    <xdr:to>
      <xdr:col>3</xdr:col>
      <xdr:colOff>3784600</xdr:colOff>
      <xdr:row>9</xdr:row>
      <xdr:rowOff>2443727</xdr:rowOff>
    </xdr:to>
    <xdr:pic>
      <xdr:nvPicPr>
        <xdr:cNvPr id="2" name="Picture 1"/>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492250" y="1625600"/>
          <a:ext cx="3473450" cy="2284977"/>
        </a:xfrm>
        <a:prstGeom prst="rect">
          <a:avLst/>
        </a:prstGeom>
        <a:solidFill>
          <a:schemeClr val="bg1"/>
        </a:solidFill>
      </xdr:spPr>
    </xdr:pic>
    <xdr:clientData/>
  </xdr:twoCellAnchor>
</xdr:wsDr>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2.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3.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2.bin"/></Relationships>
</file>

<file path=xl/worksheets/_rels/sheet5.xml.rels><?xml version="1.0" encoding="UTF-8" standalone="yes"?>
<Relationships xmlns="http://schemas.openxmlformats.org/package/2006/relationships"><Relationship Id="rId1" Type="http://schemas.openxmlformats.org/officeDocument/2006/relationships/drawing" Target="../drawings/drawing3.xml"/></Relationships>
</file>

<file path=xl/worksheets/_rels/sheet6.xml.rels><?xml version="1.0" encoding="UTF-8" standalone="yes"?>
<Relationships xmlns="http://schemas.openxmlformats.org/package/2006/relationships"><Relationship Id="rId1" Type="http://schemas.openxmlformats.org/officeDocument/2006/relationships/drawing" Target="../drawings/drawing4.xml"/></Relationships>
</file>

<file path=xl/worksheets/_rels/sheet8.xml.rels><?xml version="1.0" encoding="UTF-8" standalone="yes"?>
<Relationships xmlns="http://schemas.openxmlformats.org/package/2006/relationships"><Relationship Id="rId2" Type="http://schemas.openxmlformats.org/officeDocument/2006/relationships/drawing" Target="../drawings/drawing5.xml"/><Relationship Id="rId1" Type="http://schemas.openxmlformats.org/officeDocument/2006/relationships/printerSettings" Target="../printerSettings/printerSettings3.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B1:B29"/>
  <sheetViews>
    <sheetView tabSelected="1" zoomScale="145" zoomScaleNormal="145" workbookViewId="0"/>
  </sheetViews>
  <sheetFormatPr defaultRowHeight="14.4" x14ac:dyDescent="0.55000000000000004"/>
  <cols>
    <col min="1" max="1" width="4" customWidth="1"/>
  </cols>
  <sheetData>
    <row r="1" spans="2:2" x14ac:dyDescent="0.55000000000000004">
      <c r="B1" s="76"/>
    </row>
    <row r="2" spans="2:2" ht="18.3" x14ac:dyDescent="0.7">
      <c r="B2" s="82" t="s">
        <v>76</v>
      </c>
    </row>
    <row r="3" spans="2:2" ht="18.3" x14ac:dyDescent="0.7">
      <c r="B3" s="82" t="s">
        <v>77</v>
      </c>
    </row>
    <row r="4" spans="2:2" ht="18.3" x14ac:dyDescent="0.7">
      <c r="B4" s="82" t="s">
        <v>78</v>
      </c>
    </row>
    <row r="5" spans="2:2" ht="4" customHeight="1" x14ac:dyDescent="0.7">
      <c r="B5" s="82"/>
    </row>
    <row r="6" spans="2:2" ht="18.3" x14ac:dyDescent="0.7">
      <c r="B6" s="82" t="s">
        <v>79</v>
      </c>
    </row>
    <row r="7" spans="2:2" ht="18.3" x14ac:dyDescent="0.7">
      <c r="B7" s="82" t="s">
        <v>86</v>
      </c>
    </row>
    <row r="8" spans="2:2" ht="9.6" customHeight="1" x14ac:dyDescent="0.7">
      <c r="B8" s="82"/>
    </row>
    <row r="9" spans="2:2" ht="22.5" customHeight="1" x14ac:dyDescent="0.7">
      <c r="B9" s="84" t="s">
        <v>87</v>
      </c>
    </row>
    <row r="10" spans="2:2" ht="27" customHeight="1" x14ac:dyDescent="0.7">
      <c r="B10" s="82" t="s">
        <v>88</v>
      </c>
    </row>
    <row r="11" spans="2:2" s="122" customFormat="1" ht="24.6" customHeight="1" x14ac:dyDescent="0.7">
      <c r="B11" s="82" t="s">
        <v>206</v>
      </c>
    </row>
    <row r="12" spans="2:2" s="122" customFormat="1" ht="24.6" customHeight="1" x14ac:dyDescent="0.7">
      <c r="B12" s="82" t="s">
        <v>207</v>
      </c>
    </row>
    <row r="13" spans="2:2" ht="30" customHeight="1" x14ac:dyDescent="0.7">
      <c r="B13" s="84" t="s">
        <v>80</v>
      </c>
    </row>
    <row r="14" spans="2:2" ht="20.100000000000001" customHeight="1" x14ac:dyDescent="0.7">
      <c r="B14" s="84" t="s">
        <v>81</v>
      </c>
    </row>
    <row r="15" spans="2:2" ht="10" customHeight="1" x14ac:dyDescent="0.7">
      <c r="B15" s="84"/>
    </row>
    <row r="16" spans="2:2" ht="24" customHeight="1" x14ac:dyDescent="0.7">
      <c r="B16" s="84" t="s">
        <v>158</v>
      </c>
    </row>
    <row r="17" spans="2:2" x14ac:dyDescent="0.55000000000000004">
      <c r="B17" s="76"/>
    </row>
    <row r="18" spans="2:2" ht="18.3" x14ac:dyDescent="0.7">
      <c r="B18" s="82" t="s">
        <v>89</v>
      </c>
    </row>
    <row r="19" spans="2:2" ht="20.399999999999999" x14ac:dyDescent="0.75">
      <c r="B19" s="83" t="s">
        <v>90</v>
      </c>
    </row>
    <row r="20" spans="2:2" ht="5.5" customHeight="1" x14ac:dyDescent="0.75">
      <c r="B20" s="83"/>
    </row>
    <row r="21" spans="2:2" ht="25" customHeight="1" x14ac:dyDescent="0.75">
      <c r="B21" s="83" t="s">
        <v>91</v>
      </c>
    </row>
    <row r="22" spans="2:2" ht="25" customHeight="1" x14ac:dyDescent="0.75">
      <c r="B22" s="83" t="s">
        <v>92</v>
      </c>
    </row>
    <row r="23" spans="2:2" ht="25" customHeight="1" x14ac:dyDescent="0.75">
      <c r="B23" s="83" t="s">
        <v>93</v>
      </c>
    </row>
    <row r="24" spans="2:2" ht="18.3" x14ac:dyDescent="0.7">
      <c r="B24" s="68"/>
    </row>
    <row r="25" spans="2:2" ht="20.399999999999999" x14ac:dyDescent="0.75">
      <c r="B25" s="69"/>
    </row>
    <row r="26" spans="2:2" ht="20.399999999999999" x14ac:dyDescent="0.75">
      <c r="B26" s="69"/>
    </row>
    <row r="27" spans="2:2" ht="20.399999999999999" x14ac:dyDescent="0.75">
      <c r="B27" s="69"/>
    </row>
    <row r="28" spans="2:2" ht="20.399999999999999" x14ac:dyDescent="0.75">
      <c r="B28" s="69"/>
    </row>
    <row r="29" spans="2:2" ht="20.399999999999999" x14ac:dyDescent="0.75">
      <c r="B29" s="69"/>
    </row>
  </sheetData>
  <pageMargins left="0.7" right="0.7" top="0.75" bottom="0.75" header="0.3" footer="0.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8:AJ142"/>
  <sheetViews>
    <sheetView showGridLines="0" zoomScaleNormal="100" workbookViewId="0"/>
  </sheetViews>
  <sheetFormatPr defaultRowHeight="14.4" x14ac:dyDescent="0.55000000000000004"/>
  <cols>
    <col min="1" max="1" width="5.41796875" customWidth="1"/>
    <col min="2" max="2" width="11.578125" customWidth="1"/>
    <col min="4" max="4" width="12.578125" customWidth="1"/>
    <col min="5" max="5" width="11.26171875" customWidth="1"/>
    <col min="6" max="6" width="13.68359375" customWidth="1"/>
    <col min="8" max="8" width="10.68359375" customWidth="1"/>
    <col min="9" max="12" width="12.41796875" customWidth="1"/>
    <col min="13" max="13" width="10.68359375" bestFit="1" customWidth="1"/>
    <col min="14" max="14" width="11.578125" bestFit="1" customWidth="1"/>
  </cols>
  <sheetData>
    <row r="8" spans="5:17" ht="18.600000000000001" thickBot="1" x14ac:dyDescent="0.75">
      <c r="M8" s="168" t="s">
        <v>0</v>
      </c>
      <c r="N8" s="168"/>
      <c r="O8" s="168"/>
      <c r="P8" s="168"/>
      <c r="Q8" s="168"/>
    </row>
    <row r="9" spans="5:17" ht="14.7" thickBot="1" x14ac:dyDescent="0.6">
      <c r="M9" s="15" t="s">
        <v>1</v>
      </c>
      <c r="N9" s="16" t="s">
        <v>2</v>
      </c>
      <c r="O9" s="16" t="s">
        <v>3</v>
      </c>
      <c r="P9" s="16" t="s">
        <v>4</v>
      </c>
      <c r="Q9" s="17" t="s">
        <v>5</v>
      </c>
    </row>
    <row r="10" spans="5:17" x14ac:dyDescent="0.55000000000000004">
      <c r="M10" s="12">
        <v>1</v>
      </c>
      <c r="N10" s="13">
        <v>0.33329999999999999</v>
      </c>
      <c r="O10" s="13">
        <v>0.2</v>
      </c>
      <c r="P10" s="13">
        <v>0.1429</v>
      </c>
      <c r="Q10" s="14">
        <v>0.1</v>
      </c>
    </row>
    <row r="11" spans="5:17" x14ac:dyDescent="0.55000000000000004">
      <c r="E11" s="1"/>
      <c r="M11" s="8">
        <v>2</v>
      </c>
      <c r="N11" s="7">
        <v>0.44450000000000001</v>
      </c>
      <c r="O11" s="7">
        <v>0.32</v>
      </c>
      <c r="P11" s="7">
        <v>0.24490000000000001</v>
      </c>
      <c r="Q11" s="9">
        <v>0.18</v>
      </c>
    </row>
    <row r="12" spans="5:17" x14ac:dyDescent="0.55000000000000004">
      <c r="E12" s="1"/>
      <c r="M12" s="8">
        <v>3</v>
      </c>
      <c r="N12" s="7">
        <v>0.14810000000000001</v>
      </c>
      <c r="O12" s="7">
        <v>0.192</v>
      </c>
      <c r="P12" s="7">
        <v>0.1749</v>
      </c>
      <c r="Q12" s="9">
        <v>0.14399999999999999</v>
      </c>
    </row>
    <row r="13" spans="5:17" x14ac:dyDescent="0.55000000000000004">
      <c r="E13" s="1"/>
      <c r="M13" s="8">
        <v>4</v>
      </c>
      <c r="N13" s="7">
        <v>7.4099999999999999E-2</v>
      </c>
      <c r="O13" s="7">
        <v>0.1152</v>
      </c>
      <c r="P13" s="7">
        <v>0.1249</v>
      </c>
      <c r="Q13" s="9">
        <v>0.1152</v>
      </c>
    </row>
    <row r="14" spans="5:17" x14ac:dyDescent="0.55000000000000004">
      <c r="E14" s="1"/>
      <c r="M14" s="8">
        <v>5</v>
      </c>
      <c r="N14" s="18"/>
      <c r="O14" s="7">
        <v>0.1152</v>
      </c>
      <c r="P14" s="7">
        <v>8.9300000000000004E-2</v>
      </c>
      <c r="Q14" s="9">
        <v>9.2200000000000004E-2</v>
      </c>
    </row>
    <row r="15" spans="5:17" x14ac:dyDescent="0.55000000000000004">
      <c r="M15" s="8">
        <v>6</v>
      </c>
      <c r="N15" s="18"/>
      <c r="O15" s="7">
        <v>5.7599999999999998E-2</v>
      </c>
      <c r="P15" s="7">
        <v>8.9200000000000002E-2</v>
      </c>
      <c r="Q15" s="9">
        <v>7.3700000000000002E-2</v>
      </c>
    </row>
    <row r="16" spans="5:17" x14ac:dyDescent="0.55000000000000004">
      <c r="M16" s="8">
        <v>7</v>
      </c>
      <c r="N16" s="18"/>
      <c r="O16" s="18"/>
      <c r="P16" s="7">
        <v>8.9300000000000004E-2</v>
      </c>
      <c r="Q16" s="9">
        <v>6.5500000000000003E-2</v>
      </c>
    </row>
    <row r="17" spans="1:36" x14ac:dyDescent="0.55000000000000004">
      <c r="A17" s="1"/>
      <c r="B17" s="1"/>
      <c r="C17" s="1"/>
      <c r="D17" s="1"/>
      <c r="E17" s="1"/>
      <c r="F17" s="1"/>
      <c r="G17" s="1"/>
      <c r="H17" s="1"/>
      <c r="I17" s="1"/>
      <c r="J17" s="1"/>
      <c r="K17" s="1"/>
      <c r="L17" s="1"/>
      <c r="M17" s="8">
        <v>8</v>
      </c>
      <c r="N17" s="18"/>
      <c r="O17" s="18"/>
      <c r="P17" s="7">
        <v>4.4600000000000001E-2</v>
      </c>
      <c r="Q17" s="9">
        <v>6.5500000000000003E-2</v>
      </c>
      <c r="R17" s="1"/>
      <c r="S17" s="1"/>
      <c r="T17" s="1"/>
      <c r="U17" s="1"/>
      <c r="V17" s="1"/>
      <c r="W17" s="1"/>
      <c r="X17" s="1"/>
      <c r="Y17" s="1"/>
      <c r="Z17" s="1"/>
      <c r="AA17" s="1"/>
      <c r="AB17" s="1"/>
      <c r="AC17" s="1"/>
      <c r="AD17" s="1"/>
      <c r="AE17" s="1"/>
      <c r="AF17" s="1"/>
      <c r="AG17" s="1"/>
      <c r="AH17" s="1"/>
      <c r="AI17" s="1"/>
      <c r="AJ17" s="1"/>
    </row>
    <row r="18" spans="1:36" x14ac:dyDescent="0.55000000000000004">
      <c r="A18" s="1"/>
      <c r="B18" s="1"/>
      <c r="C18" s="1"/>
      <c r="D18" s="1"/>
      <c r="E18" s="1"/>
      <c r="F18" s="1"/>
      <c r="G18" s="1"/>
      <c r="H18" s="1"/>
      <c r="I18" s="1"/>
      <c r="J18" s="1"/>
      <c r="K18" s="1"/>
      <c r="L18" s="1"/>
      <c r="M18" s="8">
        <v>9</v>
      </c>
      <c r="N18" s="18"/>
      <c r="O18" s="18"/>
      <c r="P18" s="18"/>
      <c r="Q18" s="9">
        <v>6.5600000000000006E-2</v>
      </c>
      <c r="R18" s="1"/>
      <c r="S18" s="1"/>
      <c r="T18" s="1"/>
      <c r="U18" s="1"/>
      <c r="V18" s="1"/>
      <c r="W18" s="1"/>
      <c r="X18" s="1"/>
      <c r="Y18" s="1"/>
      <c r="Z18" s="1"/>
      <c r="AA18" s="1"/>
      <c r="AB18" s="1"/>
      <c r="AC18" s="1"/>
      <c r="AD18" s="1"/>
      <c r="AE18" s="1"/>
      <c r="AF18" s="1"/>
      <c r="AG18" s="1"/>
      <c r="AH18" s="1"/>
      <c r="AI18" s="1"/>
      <c r="AJ18" s="1"/>
    </row>
    <row r="19" spans="1:36" x14ac:dyDescent="0.55000000000000004">
      <c r="A19" s="1"/>
      <c r="B19" s="1"/>
      <c r="C19" s="1"/>
      <c r="D19" s="1"/>
      <c r="E19" s="1"/>
      <c r="F19" s="1"/>
      <c r="G19" s="1"/>
      <c r="H19" s="1"/>
      <c r="I19" s="1"/>
      <c r="J19" s="1"/>
      <c r="K19" s="1"/>
      <c r="L19" s="1"/>
      <c r="M19" s="8">
        <v>10</v>
      </c>
      <c r="N19" s="18"/>
      <c r="O19" s="18"/>
      <c r="P19" s="18"/>
      <c r="Q19" s="9">
        <v>6.5500000000000003E-2</v>
      </c>
      <c r="R19" s="1"/>
      <c r="S19" s="1"/>
      <c r="T19" s="1"/>
      <c r="U19" s="1"/>
      <c r="V19" s="1"/>
      <c r="W19" s="1"/>
      <c r="X19" s="1"/>
      <c r="Y19" s="1"/>
      <c r="Z19" s="1"/>
      <c r="AA19" s="1"/>
      <c r="AB19" s="1"/>
      <c r="AC19" s="1"/>
      <c r="AD19" s="1"/>
      <c r="AE19" s="1"/>
      <c r="AF19" s="1"/>
      <c r="AG19" s="1"/>
      <c r="AH19" s="1"/>
      <c r="AI19" s="1"/>
      <c r="AJ19" s="1"/>
    </row>
    <row r="20" spans="1:36" ht="14.7" thickBot="1" x14ac:dyDescent="0.6">
      <c r="A20" s="1"/>
      <c r="B20" s="1"/>
      <c r="C20" s="1"/>
      <c r="D20" s="1"/>
      <c r="E20" s="1"/>
      <c r="F20" s="1"/>
      <c r="G20" s="1"/>
      <c r="H20" s="1"/>
      <c r="I20" s="1"/>
      <c r="J20" s="1"/>
      <c r="K20" s="1"/>
      <c r="L20" s="1"/>
      <c r="M20" s="10">
        <v>11</v>
      </c>
      <c r="N20" s="19"/>
      <c r="O20" s="19"/>
      <c r="P20" s="19"/>
      <c r="Q20" s="11">
        <v>3.2800000000000003E-2</v>
      </c>
      <c r="R20" s="1"/>
      <c r="S20" s="1"/>
      <c r="T20" s="1"/>
      <c r="U20" s="1"/>
      <c r="V20" s="1"/>
      <c r="W20" s="1"/>
      <c r="X20" s="1"/>
      <c r="Y20" s="1"/>
      <c r="Z20" s="1"/>
      <c r="AA20" s="1"/>
      <c r="AB20" s="1"/>
      <c r="AC20" s="1"/>
      <c r="AD20" s="1"/>
      <c r="AE20" s="1"/>
      <c r="AF20" s="1"/>
      <c r="AG20" s="1"/>
      <c r="AH20" s="1"/>
      <c r="AI20" s="1"/>
      <c r="AJ20" s="1"/>
    </row>
    <row r="21" spans="1:36" ht="24.6" customHeight="1" x14ac:dyDescent="0.55000000000000004"/>
    <row r="22" spans="1:36" ht="24.6" customHeight="1" x14ac:dyDescent="0.55000000000000004"/>
    <row r="23" spans="1:36" ht="24.6" customHeight="1" x14ac:dyDescent="0.55000000000000004"/>
    <row r="24" spans="1:36" ht="24.6" customHeight="1" x14ac:dyDescent="0.55000000000000004"/>
    <row r="27" spans="1:36" ht="20.399999999999999" x14ac:dyDescent="0.55000000000000004">
      <c r="A27" s="2"/>
      <c r="B27" s="167" t="s">
        <v>6</v>
      </c>
      <c r="C27" s="167"/>
      <c r="D27" s="167"/>
      <c r="E27" s="167"/>
      <c r="F27" s="167"/>
      <c r="G27" s="167"/>
      <c r="H27" s="167"/>
      <c r="I27" s="167"/>
      <c r="J27" s="167"/>
      <c r="K27" s="167"/>
      <c r="L27" s="167"/>
      <c r="M27" s="2"/>
      <c r="N27" s="2"/>
      <c r="O27" s="2"/>
      <c r="P27" s="2"/>
      <c r="Q27" s="2"/>
      <c r="R27" s="2"/>
      <c r="S27" s="2"/>
      <c r="T27" s="2"/>
      <c r="U27" s="2"/>
      <c r="V27" s="2"/>
      <c r="W27" s="2"/>
      <c r="X27" s="2"/>
      <c r="Y27" s="2"/>
      <c r="Z27" s="2"/>
      <c r="AA27" s="2"/>
      <c r="AB27" s="2"/>
      <c r="AC27" s="2"/>
      <c r="AD27" s="2"/>
      <c r="AE27" s="2"/>
      <c r="AF27" s="2"/>
      <c r="AG27" s="2"/>
      <c r="AH27" s="2"/>
      <c r="AI27" s="2"/>
      <c r="AJ27" s="2"/>
    </row>
    <row r="28" spans="1:36" x14ac:dyDescent="0.55000000000000004">
      <c r="A28" s="2"/>
      <c r="B28" s="2"/>
      <c r="C28" s="2"/>
      <c r="D28" s="2"/>
      <c r="E28" s="2"/>
      <c r="F28" s="2"/>
      <c r="G28" s="2"/>
      <c r="H28" s="2"/>
      <c r="I28" s="2"/>
      <c r="J28" s="2"/>
      <c r="K28" s="2"/>
      <c r="L28" s="2"/>
      <c r="M28" s="2"/>
      <c r="N28" s="2"/>
      <c r="O28" s="2"/>
      <c r="P28" s="2"/>
      <c r="Q28" s="2"/>
      <c r="R28" s="2"/>
      <c r="S28" s="2"/>
      <c r="T28" s="2"/>
      <c r="U28" s="2"/>
      <c r="V28" s="2"/>
      <c r="W28" s="2"/>
      <c r="X28" s="2"/>
      <c r="Y28" s="2"/>
      <c r="Z28" s="2"/>
      <c r="AA28" s="2"/>
      <c r="AB28" s="2"/>
      <c r="AC28" s="2"/>
      <c r="AD28" s="2"/>
      <c r="AE28" s="2"/>
      <c r="AF28" s="2"/>
      <c r="AG28" s="2"/>
      <c r="AH28" s="2"/>
      <c r="AI28" s="2"/>
      <c r="AJ28" s="2"/>
    </row>
    <row r="29" spans="1:36" x14ac:dyDescent="0.55000000000000004">
      <c r="A29" s="2"/>
      <c r="B29" s="4" t="s">
        <v>7</v>
      </c>
      <c r="C29" s="4"/>
      <c r="D29" s="4"/>
      <c r="E29" s="4"/>
      <c r="F29" s="4" t="s">
        <v>8</v>
      </c>
      <c r="G29" s="4"/>
      <c r="H29" s="21"/>
      <c r="I29" s="4"/>
      <c r="J29" s="4" t="s">
        <v>9</v>
      </c>
      <c r="K29" s="1"/>
      <c r="L29" s="1"/>
      <c r="M29" s="2"/>
      <c r="N29" s="2"/>
      <c r="O29" s="2"/>
      <c r="P29" s="2"/>
      <c r="Q29" s="2"/>
      <c r="R29" s="2"/>
      <c r="S29" s="2"/>
      <c r="T29" s="2"/>
      <c r="U29" s="2"/>
      <c r="V29" s="2"/>
      <c r="W29" s="2"/>
      <c r="X29" s="2"/>
      <c r="Y29" s="2"/>
      <c r="Z29" s="2"/>
      <c r="AA29" s="2"/>
      <c r="AB29" s="2"/>
      <c r="AC29" s="2"/>
      <c r="AD29" s="2"/>
      <c r="AE29" s="2"/>
      <c r="AF29" s="2"/>
      <c r="AG29" s="2"/>
      <c r="AH29" s="2"/>
      <c r="AI29" s="2"/>
      <c r="AJ29" s="2"/>
    </row>
    <row r="30" spans="1:36" x14ac:dyDescent="0.55000000000000004">
      <c r="A30" s="2"/>
      <c r="B30" s="5" t="s">
        <v>10</v>
      </c>
      <c r="C30" s="1"/>
      <c r="D30" s="1"/>
      <c r="E30" s="114">
        <v>420000</v>
      </c>
      <c r="F30" s="5" t="s">
        <v>10</v>
      </c>
      <c r="G30" s="1"/>
      <c r="H30" s="1"/>
      <c r="I30" s="115">
        <v>675000</v>
      </c>
      <c r="J30" s="5" t="s">
        <v>11</v>
      </c>
      <c r="K30" s="1"/>
      <c r="L30" s="20">
        <v>0.34</v>
      </c>
      <c r="M30" s="2"/>
      <c r="N30" s="2"/>
      <c r="O30" s="2"/>
      <c r="P30" s="2"/>
      <c r="Q30" s="2"/>
      <c r="R30" s="2"/>
      <c r="S30" s="2"/>
      <c r="T30" s="2"/>
      <c r="U30" s="2"/>
      <c r="V30" s="2"/>
      <c r="W30" s="2"/>
      <c r="X30" s="2"/>
      <c r="Y30" s="2"/>
      <c r="Z30" s="2"/>
      <c r="AA30" s="2"/>
      <c r="AB30" s="2"/>
      <c r="AC30" s="2"/>
      <c r="AD30" s="2"/>
      <c r="AE30" s="2"/>
      <c r="AF30" s="2"/>
      <c r="AG30" s="2"/>
      <c r="AH30" s="2"/>
      <c r="AI30" s="2"/>
      <c r="AJ30" s="2"/>
    </row>
    <row r="31" spans="1:36" x14ac:dyDescent="0.55000000000000004">
      <c r="A31" s="2"/>
      <c r="B31" s="5" t="s">
        <v>12</v>
      </c>
      <c r="C31" s="1"/>
      <c r="D31" s="1"/>
      <c r="E31" s="114">
        <v>300000</v>
      </c>
      <c r="F31" s="5" t="s">
        <v>13</v>
      </c>
      <c r="G31" s="1"/>
      <c r="H31" s="1"/>
      <c r="I31" s="115">
        <v>100000</v>
      </c>
      <c r="J31" s="5" t="s">
        <v>14</v>
      </c>
      <c r="K31" s="1"/>
      <c r="L31" s="20">
        <v>0.09</v>
      </c>
      <c r="M31" s="2"/>
      <c r="N31" s="2"/>
      <c r="O31" s="2"/>
      <c r="P31" s="2"/>
      <c r="Q31" s="2"/>
      <c r="R31" s="2"/>
      <c r="S31" s="2"/>
      <c r="T31" s="2"/>
      <c r="U31" s="2"/>
      <c r="V31" s="2"/>
      <c r="W31" s="2"/>
      <c r="X31" s="2"/>
      <c r="Y31" s="2"/>
      <c r="Z31" s="2"/>
      <c r="AA31" s="2"/>
      <c r="AB31" s="2"/>
      <c r="AC31" s="2"/>
      <c r="AD31" s="2"/>
      <c r="AE31" s="2"/>
      <c r="AF31" s="2"/>
      <c r="AG31" s="2"/>
      <c r="AH31" s="2"/>
      <c r="AI31" s="2"/>
      <c r="AJ31" s="2"/>
    </row>
    <row r="32" spans="1:36" x14ac:dyDescent="0.55000000000000004">
      <c r="A32" s="2"/>
      <c r="B32" s="5" t="s">
        <v>183</v>
      </c>
      <c r="C32" s="1"/>
      <c r="D32" s="1"/>
      <c r="E32" s="114">
        <v>125000</v>
      </c>
      <c r="F32" s="5" t="s">
        <v>183</v>
      </c>
      <c r="G32" s="1"/>
      <c r="H32" s="1"/>
      <c r="I32" s="115">
        <v>225000</v>
      </c>
      <c r="J32" s="3"/>
      <c r="K32" s="2"/>
      <c r="L32" s="2"/>
      <c r="M32" s="2"/>
      <c r="N32" s="2"/>
      <c r="O32" s="2"/>
      <c r="P32" s="2"/>
      <c r="Q32" s="2"/>
      <c r="R32" s="2"/>
      <c r="S32" s="2"/>
      <c r="T32" s="2"/>
      <c r="U32" s="2"/>
      <c r="V32" s="2"/>
      <c r="W32" s="2"/>
      <c r="X32" s="2"/>
      <c r="Y32" s="2"/>
      <c r="Z32" s="2"/>
      <c r="AA32" s="2"/>
      <c r="AB32" s="2"/>
      <c r="AC32" s="2"/>
      <c r="AD32" s="2"/>
      <c r="AE32" s="2"/>
      <c r="AF32" s="2"/>
      <c r="AG32" s="2"/>
      <c r="AH32" s="2"/>
      <c r="AI32" s="2"/>
      <c r="AJ32" s="2"/>
    </row>
    <row r="33" spans="1:36" x14ac:dyDescent="0.55000000000000004">
      <c r="A33" s="2"/>
      <c r="B33" s="5" t="s">
        <v>15</v>
      </c>
      <c r="C33" s="1"/>
      <c r="D33" s="1"/>
      <c r="E33" s="114">
        <v>110000</v>
      </c>
      <c r="F33" s="5" t="s">
        <v>15</v>
      </c>
      <c r="G33" s="1"/>
      <c r="H33" s="1"/>
      <c r="I33" s="115">
        <v>55000</v>
      </c>
      <c r="J33" s="3"/>
      <c r="K33" s="2"/>
      <c r="L33" s="2"/>
      <c r="M33" s="2"/>
      <c r="N33" s="2"/>
      <c r="O33" s="2"/>
      <c r="P33" s="2"/>
      <c r="Q33" s="2"/>
      <c r="R33" s="2"/>
      <c r="S33" s="2"/>
      <c r="T33" s="2"/>
      <c r="U33" s="2"/>
      <c r="V33" s="2"/>
      <c r="W33" s="2"/>
      <c r="X33" s="2"/>
      <c r="Y33" s="2"/>
      <c r="Z33" s="2"/>
      <c r="AA33" s="2"/>
      <c r="AB33" s="2"/>
      <c r="AC33" s="2"/>
      <c r="AD33" s="2"/>
      <c r="AE33" s="2"/>
      <c r="AF33" s="2"/>
      <c r="AG33" s="2"/>
      <c r="AH33" s="2"/>
      <c r="AI33" s="2"/>
      <c r="AJ33" s="2"/>
    </row>
    <row r="34" spans="1:36" s="122" customFormat="1" x14ac:dyDescent="0.55000000000000004">
      <c r="A34" s="119"/>
      <c r="B34" s="5" t="s">
        <v>124</v>
      </c>
      <c r="E34" s="115">
        <v>75000</v>
      </c>
      <c r="F34" s="5" t="s">
        <v>124</v>
      </c>
      <c r="I34" s="115">
        <v>95000</v>
      </c>
      <c r="J34" s="120"/>
      <c r="K34" s="119"/>
      <c r="L34" s="119"/>
      <c r="M34" s="119"/>
      <c r="N34" s="119"/>
      <c r="O34" s="119"/>
      <c r="P34" s="119"/>
      <c r="Q34" s="119"/>
      <c r="R34" s="119"/>
      <c r="S34" s="119"/>
      <c r="T34" s="119"/>
      <c r="U34" s="119"/>
      <c r="V34" s="119"/>
      <c r="W34" s="119"/>
      <c r="X34" s="119"/>
      <c r="Y34" s="119"/>
      <c r="Z34" s="119"/>
      <c r="AA34" s="119"/>
      <c r="AB34" s="119"/>
      <c r="AC34" s="119"/>
      <c r="AD34" s="119"/>
      <c r="AE34" s="119"/>
      <c r="AF34" s="119"/>
      <c r="AG34" s="119"/>
      <c r="AH34" s="119"/>
      <c r="AI34" s="119"/>
      <c r="AJ34" s="119"/>
    </row>
    <row r="35" spans="1:36" x14ac:dyDescent="0.55000000000000004">
      <c r="A35" s="2"/>
      <c r="B35" s="5"/>
      <c r="C35" s="1"/>
      <c r="D35" s="1"/>
      <c r="E35" s="6"/>
      <c r="F35" s="5" t="s">
        <v>16</v>
      </c>
      <c r="G35" s="1"/>
      <c r="H35" s="1"/>
      <c r="I35" s="115">
        <v>160000</v>
      </c>
      <c r="J35" s="3"/>
      <c r="K35" s="2"/>
      <c r="L35" s="2"/>
      <c r="M35" s="2"/>
      <c r="N35" s="2"/>
      <c r="O35" s="2"/>
      <c r="P35" s="2"/>
      <c r="Q35" s="2"/>
      <c r="R35" s="2"/>
      <c r="S35" s="2"/>
      <c r="T35" s="2"/>
      <c r="U35" s="2"/>
      <c r="V35" s="2"/>
      <c r="W35" s="2"/>
      <c r="X35" s="2"/>
      <c r="Y35" s="2"/>
      <c r="Z35" s="2"/>
      <c r="AA35" s="2"/>
      <c r="AB35" s="2"/>
      <c r="AC35" s="2"/>
      <c r="AD35" s="2"/>
      <c r="AE35" s="2"/>
      <c r="AF35" s="2"/>
      <c r="AG35" s="2"/>
      <c r="AH35" s="2"/>
      <c r="AI35" s="2"/>
      <c r="AJ35" s="2"/>
    </row>
    <row r="36" spans="1:36" x14ac:dyDescent="0.55000000000000004">
      <c r="A36" s="2"/>
      <c r="B36" s="3"/>
      <c r="C36" s="1"/>
      <c r="D36" s="1"/>
      <c r="E36" s="6"/>
      <c r="F36" s="1"/>
      <c r="G36" s="1"/>
      <c r="H36" s="1"/>
      <c r="I36" s="1"/>
      <c r="J36" s="3"/>
      <c r="K36" s="2"/>
      <c r="L36" s="2"/>
      <c r="M36" s="2"/>
      <c r="N36" s="2"/>
      <c r="O36" s="2"/>
      <c r="P36" s="2"/>
      <c r="Q36" s="2"/>
      <c r="R36" s="2"/>
      <c r="S36" s="2"/>
      <c r="T36" s="2"/>
      <c r="U36" s="2"/>
      <c r="V36" s="2"/>
      <c r="W36" s="2"/>
      <c r="X36" s="2"/>
      <c r="Y36" s="2"/>
      <c r="Z36" s="2"/>
      <c r="AA36" s="2"/>
      <c r="AB36" s="2"/>
      <c r="AC36" s="2"/>
      <c r="AD36" s="2"/>
      <c r="AE36" s="2"/>
      <c r="AF36" s="2"/>
      <c r="AG36" s="2"/>
      <c r="AH36" s="2"/>
      <c r="AI36" s="2"/>
      <c r="AJ36" s="2"/>
    </row>
    <row r="37" spans="1:36" ht="20.399999999999999" x14ac:dyDescent="0.55000000000000004">
      <c r="A37" s="2"/>
      <c r="B37" s="167" t="s">
        <v>17</v>
      </c>
      <c r="C37" s="167"/>
      <c r="D37" s="167"/>
      <c r="E37" s="167"/>
      <c r="F37" s="167"/>
      <c r="G37" s="167"/>
      <c r="H37" s="167"/>
      <c r="I37" s="167"/>
      <c r="J37" s="167"/>
      <c r="K37" s="167"/>
      <c r="L37" s="167"/>
      <c r="M37" s="2"/>
      <c r="N37" s="2"/>
      <c r="O37" s="2"/>
      <c r="P37" s="2"/>
      <c r="Q37" s="2"/>
      <c r="R37" s="2"/>
      <c r="S37" s="2"/>
      <c r="T37" s="2"/>
      <c r="U37" s="2"/>
      <c r="V37" s="2"/>
      <c r="W37" s="2"/>
      <c r="X37" s="2"/>
      <c r="Y37" s="2"/>
      <c r="Z37" s="2"/>
      <c r="AA37" s="2"/>
      <c r="AB37" s="2"/>
      <c r="AC37" s="2"/>
      <c r="AD37" s="2"/>
      <c r="AE37" s="2"/>
      <c r="AF37" s="2"/>
      <c r="AG37" s="2"/>
      <c r="AH37" s="2"/>
      <c r="AI37" s="2"/>
      <c r="AJ37" s="2"/>
    </row>
    <row r="38" spans="1:36" x14ac:dyDescent="0.55000000000000004">
      <c r="A38" s="2"/>
      <c r="B38" s="1"/>
      <c r="C38" s="1"/>
      <c r="D38" s="1"/>
      <c r="E38" s="1"/>
      <c r="F38" s="1"/>
      <c r="G38" s="1"/>
      <c r="H38" s="1"/>
      <c r="I38" s="1"/>
      <c r="J38" s="1"/>
      <c r="K38" s="2"/>
      <c r="L38" s="2"/>
      <c r="M38" s="2"/>
      <c r="N38" s="2"/>
      <c r="O38" s="2"/>
      <c r="P38" s="2"/>
      <c r="Q38" s="2"/>
      <c r="R38" s="2"/>
      <c r="S38" s="2"/>
      <c r="T38" s="2"/>
      <c r="U38" s="2"/>
      <c r="V38" s="2"/>
      <c r="W38" s="2"/>
      <c r="X38" s="2"/>
      <c r="Y38" s="2"/>
      <c r="Z38" s="2"/>
      <c r="AA38" s="2"/>
      <c r="AB38" s="2"/>
      <c r="AC38" s="2"/>
      <c r="AD38" s="2"/>
      <c r="AE38" s="2"/>
      <c r="AF38" s="2"/>
      <c r="AG38" s="2"/>
      <c r="AH38" s="2"/>
      <c r="AI38" s="2"/>
      <c r="AJ38" s="2"/>
    </row>
    <row r="39" spans="1:36" ht="16.2" x14ac:dyDescent="0.85">
      <c r="A39" s="2"/>
      <c r="B39" s="169" t="s">
        <v>18</v>
      </c>
      <c r="C39" s="169"/>
      <c r="D39" s="169"/>
      <c r="E39" s="169"/>
      <c r="F39" s="169"/>
      <c r="G39" s="170" t="s">
        <v>185</v>
      </c>
      <c r="H39" s="170"/>
      <c r="I39" s="170"/>
      <c r="J39" s="170"/>
      <c r="K39" s="170"/>
      <c r="L39" s="170"/>
      <c r="M39" s="2"/>
      <c r="N39" s="2"/>
      <c r="O39" s="2"/>
      <c r="P39" s="2"/>
      <c r="Q39" s="2"/>
      <c r="R39" s="2"/>
      <c r="S39" s="2"/>
      <c r="T39" s="2"/>
      <c r="U39" s="2"/>
      <c r="V39" s="2"/>
      <c r="W39" s="2"/>
      <c r="X39" s="2"/>
      <c r="Y39" s="2"/>
      <c r="Z39" s="2"/>
      <c r="AA39" s="2"/>
      <c r="AB39" s="2"/>
      <c r="AC39" s="2"/>
      <c r="AD39" s="2"/>
      <c r="AE39" s="2"/>
      <c r="AF39" s="2"/>
      <c r="AG39" s="2"/>
      <c r="AH39" s="2"/>
      <c r="AI39" s="2"/>
      <c r="AJ39" s="2"/>
    </row>
    <row r="40" spans="1:36" ht="16.2" x14ac:dyDescent="0.85">
      <c r="A40" s="2"/>
      <c r="B40" s="2"/>
      <c r="C40" s="2"/>
      <c r="D40" s="2"/>
      <c r="E40" s="2"/>
      <c r="F40" s="2"/>
      <c r="G40" s="2"/>
      <c r="H40" s="2"/>
      <c r="I40" s="133" t="s">
        <v>19</v>
      </c>
      <c r="J40" s="133" t="s">
        <v>20</v>
      </c>
      <c r="K40" s="133" t="s">
        <v>21</v>
      </c>
      <c r="L40" s="166" t="s">
        <v>184</v>
      </c>
      <c r="M40" s="2"/>
      <c r="N40" s="2"/>
      <c r="O40" s="22"/>
      <c r="P40" s="2"/>
      <c r="Q40" s="2"/>
      <c r="R40" s="2"/>
      <c r="S40" s="2"/>
      <c r="T40" s="2"/>
      <c r="U40" s="2"/>
      <c r="V40" s="2"/>
      <c r="W40" s="2"/>
      <c r="X40" s="2"/>
      <c r="Y40" s="2"/>
      <c r="Z40" s="2"/>
      <c r="AA40" s="2"/>
      <c r="AB40" s="2"/>
      <c r="AC40" s="2"/>
      <c r="AD40" s="2"/>
      <c r="AE40" s="2"/>
      <c r="AF40" s="2"/>
      <c r="AG40" s="2"/>
      <c r="AH40" s="2"/>
      <c r="AI40" s="2"/>
      <c r="AJ40" s="2"/>
    </row>
    <row r="41" spans="1:36" x14ac:dyDescent="0.55000000000000004">
      <c r="A41" s="2"/>
      <c r="B41" s="25" t="s">
        <v>22</v>
      </c>
      <c r="C41" s="2"/>
      <c r="D41" s="2"/>
      <c r="F41" s="2">
        <f>-I30</f>
        <v>-675000</v>
      </c>
      <c r="G41" s="26" t="s">
        <v>29</v>
      </c>
      <c r="H41" s="2"/>
      <c r="I41" s="2">
        <f>$I$30*P10</f>
        <v>96457.5</v>
      </c>
      <c r="J41" s="26">
        <f>$I$30*P11</f>
        <v>165307.5</v>
      </c>
      <c r="K41" s="26">
        <f>$I$30*P12</f>
        <v>118057.5</v>
      </c>
      <c r="L41" s="119">
        <f>$I$30*P13</f>
        <v>84307.5</v>
      </c>
      <c r="M41" s="2"/>
      <c r="O41" s="2"/>
      <c r="P41" s="2"/>
      <c r="Q41" s="2"/>
      <c r="R41" s="2"/>
      <c r="S41" s="2"/>
      <c r="T41" s="2"/>
      <c r="U41" s="2"/>
      <c r="V41" s="2"/>
      <c r="W41" s="2"/>
      <c r="X41" s="2"/>
      <c r="Y41" s="2"/>
      <c r="Z41" s="2"/>
      <c r="AA41" s="2"/>
      <c r="AB41" s="2"/>
      <c r="AC41" s="2"/>
      <c r="AD41" s="2"/>
      <c r="AE41" s="2"/>
      <c r="AF41" s="2"/>
      <c r="AG41" s="2"/>
      <c r="AH41" s="2"/>
      <c r="AI41" s="2"/>
      <c r="AJ41" s="2"/>
    </row>
    <row r="42" spans="1:36" ht="16.2" x14ac:dyDescent="0.85">
      <c r="A42" s="2"/>
      <c r="B42" s="25" t="s">
        <v>23</v>
      </c>
      <c r="C42" s="2"/>
      <c r="D42" s="2"/>
      <c r="F42" s="2">
        <f>-I31</f>
        <v>-100000</v>
      </c>
      <c r="G42" s="26" t="s">
        <v>30</v>
      </c>
      <c r="H42" s="2"/>
      <c r="I42" s="27">
        <f>$E$30*P12</f>
        <v>73458</v>
      </c>
      <c r="J42" s="27">
        <f>$E$30*P13</f>
        <v>52458</v>
      </c>
      <c r="K42" s="27">
        <f>$E$30*P14</f>
        <v>37506</v>
      </c>
      <c r="L42" s="27">
        <f>$E$30*P15</f>
        <v>37464</v>
      </c>
      <c r="O42" s="2"/>
      <c r="P42" s="2"/>
      <c r="Q42" s="2"/>
      <c r="R42" s="2"/>
      <c r="S42" s="2"/>
      <c r="T42" s="2"/>
      <c r="U42" s="2"/>
      <c r="V42" s="2"/>
      <c r="W42" s="2"/>
      <c r="X42" s="2"/>
      <c r="Y42" s="2"/>
      <c r="Z42" s="2"/>
      <c r="AA42" s="2"/>
      <c r="AB42" s="2"/>
      <c r="AC42" s="2"/>
      <c r="AD42" s="2"/>
      <c r="AE42" s="2"/>
      <c r="AF42" s="2"/>
      <c r="AG42" s="2"/>
      <c r="AH42" s="2"/>
      <c r="AI42" s="2"/>
      <c r="AJ42" s="2"/>
    </row>
    <row r="43" spans="1:36" x14ac:dyDescent="0.55000000000000004">
      <c r="A43" s="2"/>
      <c r="B43" s="25" t="s">
        <v>24</v>
      </c>
      <c r="C43" s="2"/>
      <c r="D43" s="2"/>
      <c r="F43" s="2">
        <f>E34-I34</f>
        <v>-20000</v>
      </c>
      <c r="G43" s="26" t="s">
        <v>31</v>
      </c>
      <c r="H43" s="2"/>
      <c r="I43" s="26">
        <f>I41-I42</f>
        <v>22999.5</v>
      </c>
      <c r="J43" s="26">
        <f t="shared" ref="J43:K43" si="0">J41-J42</f>
        <v>112849.5</v>
      </c>
      <c r="K43" s="26">
        <f t="shared" si="0"/>
        <v>80551.5</v>
      </c>
      <c r="L43" s="119">
        <f t="shared" ref="L43" si="1">L41-L42</f>
        <v>46843.5</v>
      </c>
      <c r="N43" s="28"/>
      <c r="O43" s="2"/>
      <c r="P43" s="2"/>
      <c r="Q43" s="2"/>
      <c r="R43" s="2"/>
      <c r="S43" s="2"/>
      <c r="T43" s="2"/>
      <c r="U43" s="2"/>
      <c r="V43" s="2"/>
      <c r="W43" s="2"/>
      <c r="X43" s="2"/>
      <c r="Y43" s="2"/>
      <c r="Z43" s="2"/>
      <c r="AA43" s="2"/>
      <c r="AB43" s="2"/>
      <c r="AC43" s="2"/>
      <c r="AD43" s="2"/>
      <c r="AE43" s="2"/>
      <c r="AF43" s="2"/>
      <c r="AG43" s="2"/>
      <c r="AH43" s="2"/>
      <c r="AI43" s="2"/>
      <c r="AJ43" s="2"/>
    </row>
    <row r="44" spans="1:36" x14ac:dyDescent="0.55000000000000004">
      <c r="A44" s="2"/>
      <c r="B44" s="25" t="s">
        <v>25</v>
      </c>
      <c r="C44" s="2"/>
      <c r="D44" s="2"/>
      <c r="F44" s="24">
        <f>E31</f>
        <v>300000</v>
      </c>
      <c r="G44" s="26"/>
      <c r="H44" s="2"/>
      <c r="I44" s="2"/>
      <c r="J44" s="2"/>
      <c r="K44" s="2"/>
      <c r="L44" s="119"/>
      <c r="N44" s="2"/>
      <c r="O44" s="2"/>
      <c r="P44" s="2"/>
      <c r="Q44" s="2"/>
      <c r="R44" s="2"/>
      <c r="S44" s="2"/>
      <c r="T44" s="2"/>
      <c r="U44" s="2"/>
      <c r="V44" s="2"/>
      <c r="W44" s="2"/>
      <c r="X44" s="2"/>
      <c r="Y44" s="2"/>
      <c r="Z44" s="2"/>
      <c r="AA44" s="2"/>
      <c r="AB44" s="2"/>
      <c r="AC44" s="2"/>
      <c r="AD44" s="2"/>
      <c r="AE44" s="2"/>
      <c r="AF44" s="2"/>
      <c r="AG44" s="2"/>
      <c r="AH44" s="2"/>
      <c r="AI44" s="2"/>
      <c r="AJ44" s="2"/>
    </row>
    <row r="45" spans="1:36" x14ac:dyDescent="0.55000000000000004">
      <c r="A45" s="2"/>
      <c r="B45" s="25" t="s">
        <v>26</v>
      </c>
      <c r="C45" s="2"/>
      <c r="D45" s="2"/>
      <c r="E45" s="2">
        <f>E30*SUM(P12:P17)</f>
        <v>257124</v>
      </c>
      <c r="F45" s="2"/>
      <c r="G45" s="26" t="s">
        <v>32</v>
      </c>
      <c r="H45" s="2"/>
      <c r="I45" s="24">
        <f>I35</f>
        <v>160000</v>
      </c>
      <c r="J45" s="24">
        <f t="shared" ref="J45:L46" si="2">I45</f>
        <v>160000</v>
      </c>
      <c r="K45" s="24">
        <f t="shared" si="2"/>
        <v>160000</v>
      </c>
      <c r="L45" s="24">
        <f t="shared" si="2"/>
        <v>160000</v>
      </c>
      <c r="M45" s="2"/>
      <c r="N45" s="2"/>
      <c r="O45" s="2"/>
      <c r="P45" s="2"/>
      <c r="Q45" s="2"/>
      <c r="R45" s="2"/>
      <c r="S45" s="2"/>
      <c r="T45" s="2"/>
      <c r="U45" s="2"/>
      <c r="V45" s="2"/>
      <c r="W45" s="2"/>
      <c r="X45" s="2"/>
      <c r="Y45" s="2"/>
      <c r="Z45" s="2"/>
      <c r="AA45" s="2"/>
      <c r="AB45" s="2"/>
      <c r="AC45" s="2"/>
      <c r="AD45" s="2"/>
      <c r="AE45" s="2"/>
      <c r="AF45" s="2"/>
      <c r="AG45" s="2"/>
      <c r="AH45" s="2"/>
      <c r="AI45" s="2"/>
      <c r="AJ45" s="2"/>
    </row>
    <row r="46" spans="1:36" x14ac:dyDescent="0.55000000000000004">
      <c r="A46" s="2"/>
      <c r="B46" s="26" t="s">
        <v>48</v>
      </c>
      <c r="C46" s="2"/>
      <c r="D46" s="2"/>
      <c r="E46" s="2">
        <f>F44-E45</f>
        <v>42876</v>
      </c>
      <c r="F46" s="2"/>
      <c r="G46" s="26" t="s">
        <v>33</v>
      </c>
      <c r="H46" s="2"/>
      <c r="I46" s="2">
        <f>E33-I33</f>
        <v>55000</v>
      </c>
      <c r="J46" s="26">
        <f t="shared" si="2"/>
        <v>55000</v>
      </c>
      <c r="K46" s="26">
        <f t="shared" si="2"/>
        <v>55000</v>
      </c>
      <c r="L46" s="119">
        <f t="shared" si="2"/>
        <v>55000</v>
      </c>
      <c r="M46" s="2"/>
      <c r="N46" s="2"/>
      <c r="O46" s="2"/>
      <c r="P46" s="2"/>
      <c r="Q46" s="2"/>
      <c r="R46" s="2"/>
      <c r="S46" s="2"/>
      <c r="T46" s="2"/>
      <c r="U46" s="2"/>
      <c r="V46" s="2"/>
      <c r="W46" s="2"/>
      <c r="X46" s="2"/>
      <c r="Y46" s="2"/>
      <c r="Z46" s="2"/>
      <c r="AA46" s="2"/>
      <c r="AB46" s="2"/>
      <c r="AC46" s="2"/>
      <c r="AD46" s="2"/>
      <c r="AE46" s="2"/>
      <c r="AF46" s="2"/>
      <c r="AG46" s="2"/>
      <c r="AH46" s="2"/>
      <c r="AI46" s="2"/>
      <c r="AJ46" s="2"/>
    </row>
    <row r="47" spans="1:36" ht="16.2" x14ac:dyDescent="0.85">
      <c r="B47" s="25" t="s">
        <v>27</v>
      </c>
      <c r="F47" s="27">
        <f>-E46*L30</f>
        <v>-14577.84</v>
      </c>
      <c r="G47" s="26" t="s">
        <v>34</v>
      </c>
      <c r="I47" s="23">
        <f>-I43</f>
        <v>-22999.5</v>
      </c>
      <c r="J47" s="27">
        <f t="shared" ref="J47:K47" si="3">-J43</f>
        <v>-112849.5</v>
      </c>
      <c r="K47" s="27">
        <f t="shared" si="3"/>
        <v>-80551.5</v>
      </c>
      <c r="L47" s="27">
        <f t="shared" ref="L47" si="4">-L43</f>
        <v>-46843.5</v>
      </c>
    </row>
    <row r="48" spans="1:36" x14ac:dyDescent="0.55000000000000004">
      <c r="B48" s="25" t="s">
        <v>28</v>
      </c>
      <c r="F48" s="26">
        <f>SUM(F41:F47)</f>
        <v>-509577.84</v>
      </c>
      <c r="G48" s="26" t="s">
        <v>35</v>
      </c>
      <c r="I48" s="2">
        <f>SUM(I45:I47)</f>
        <v>192000.5</v>
      </c>
      <c r="J48" s="26">
        <f t="shared" ref="J48:K48" si="5">SUM(J45:J47)</f>
        <v>102150.5</v>
      </c>
      <c r="K48" s="26">
        <f t="shared" si="5"/>
        <v>134448.5</v>
      </c>
      <c r="L48" s="119">
        <f t="shared" ref="L48" si="6">SUM(L45:L47)</f>
        <v>168156.5</v>
      </c>
    </row>
    <row r="49" spans="1:36" ht="16.2" x14ac:dyDescent="0.85">
      <c r="G49" s="26" t="s">
        <v>36</v>
      </c>
      <c r="I49" s="23">
        <f>I48*-$L$30</f>
        <v>-65280.170000000006</v>
      </c>
      <c r="J49" s="27">
        <f t="shared" ref="J49:K49" si="7">J48*-$L$30</f>
        <v>-34731.170000000006</v>
      </c>
      <c r="K49" s="27">
        <f t="shared" si="7"/>
        <v>-45712.490000000005</v>
      </c>
      <c r="L49" s="27">
        <f t="shared" ref="L49" si="8">L48*-$L$30</f>
        <v>-57173.210000000006</v>
      </c>
      <c r="M49" s="26"/>
    </row>
    <row r="50" spans="1:36" x14ac:dyDescent="0.55000000000000004">
      <c r="G50" s="26" t="s">
        <v>37</v>
      </c>
      <c r="I50" s="2">
        <f>SUM(I48:I49)</f>
        <v>126720.32999999999</v>
      </c>
      <c r="J50" s="26">
        <f t="shared" ref="J50:K50" si="9">SUM(J48:J49)</f>
        <v>67419.329999999987</v>
      </c>
      <c r="K50" s="26">
        <f t="shared" si="9"/>
        <v>88736.01</v>
      </c>
      <c r="L50" s="119">
        <f t="shared" ref="L50" si="10">SUM(L48:L49)</f>
        <v>110983.29</v>
      </c>
      <c r="M50" s="26"/>
    </row>
    <row r="51" spans="1:36" ht="19.5" customHeight="1" x14ac:dyDescent="0.85">
      <c r="G51" s="26" t="s">
        <v>38</v>
      </c>
      <c r="I51" s="27">
        <f>-I47</f>
        <v>22999.5</v>
      </c>
      <c r="J51" s="27">
        <f t="shared" ref="J51:K51" si="11">-J47</f>
        <v>112849.5</v>
      </c>
      <c r="K51" s="27">
        <f t="shared" si="11"/>
        <v>80551.5</v>
      </c>
      <c r="L51" s="27">
        <f t="shared" ref="L51" si="12">-L47</f>
        <v>46843.5</v>
      </c>
      <c r="M51" s="26"/>
    </row>
    <row r="52" spans="1:36" x14ac:dyDescent="0.55000000000000004">
      <c r="G52" s="26" t="s">
        <v>39</v>
      </c>
      <c r="I52" s="24">
        <f>SUM(I50:I51)</f>
        <v>149719.82999999999</v>
      </c>
      <c r="J52" s="24">
        <f t="shared" ref="J52:K52" si="13">SUM(J50:J51)</f>
        <v>180268.83</v>
      </c>
      <c r="K52" s="24">
        <f t="shared" si="13"/>
        <v>169287.51</v>
      </c>
      <c r="L52" s="24">
        <f t="shared" ref="L52" si="14">SUM(L50:L51)</f>
        <v>157826.78999999998</v>
      </c>
      <c r="M52" s="26"/>
    </row>
    <row r="53" spans="1:36" x14ac:dyDescent="0.55000000000000004">
      <c r="G53" s="26" t="s">
        <v>40</v>
      </c>
      <c r="I53" s="2"/>
      <c r="J53" s="2"/>
      <c r="K53" s="119"/>
      <c r="L53" s="119">
        <f>-F43</f>
        <v>20000</v>
      </c>
      <c r="N53" s="80"/>
    </row>
    <row r="54" spans="1:36" ht="16.2" x14ac:dyDescent="0.85">
      <c r="G54" s="26" t="s">
        <v>41</v>
      </c>
      <c r="I54" s="2"/>
      <c r="J54" s="2"/>
      <c r="K54" s="27"/>
      <c r="L54" s="27">
        <f>L62</f>
        <v>118574.87999999999</v>
      </c>
      <c r="M54" s="26"/>
    </row>
    <row r="55" spans="1:36" x14ac:dyDescent="0.55000000000000004">
      <c r="G55" s="26" t="s">
        <v>42</v>
      </c>
      <c r="I55" s="2"/>
      <c r="J55" s="2"/>
      <c r="K55" s="2"/>
      <c r="L55" s="119">
        <f>SUM(L52:L54)</f>
        <v>296401.67</v>
      </c>
      <c r="N55" s="119"/>
    </row>
    <row r="56" spans="1:36" x14ac:dyDescent="0.55000000000000004">
      <c r="G56" s="26"/>
      <c r="I56" s="2"/>
      <c r="J56" s="2"/>
      <c r="K56" s="2"/>
    </row>
    <row r="57" spans="1:36" x14ac:dyDescent="0.55000000000000004">
      <c r="G57" s="26"/>
      <c r="I57" s="2"/>
      <c r="J57" s="26" t="s">
        <v>50</v>
      </c>
      <c r="K57" s="26" t="s">
        <v>49</v>
      </c>
      <c r="L57" s="70" t="s">
        <v>82</v>
      </c>
    </row>
    <row r="58" spans="1:36" x14ac:dyDescent="0.55000000000000004">
      <c r="G58" s="26" t="s">
        <v>43</v>
      </c>
      <c r="I58" s="2"/>
      <c r="J58" s="2">
        <f>E32</f>
        <v>125000</v>
      </c>
      <c r="K58" s="2">
        <f>I32</f>
        <v>225000</v>
      </c>
    </row>
    <row r="59" spans="1:36" x14ac:dyDescent="0.55000000000000004">
      <c r="G59" s="26" t="s">
        <v>44</v>
      </c>
      <c r="I59" s="2"/>
      <c r="J59" s="119">
        <f>E30*SUM(P16:P17)</f>
        <v>56238.000000000007</v>
      </c>
      <c r="K59" s="2">
        <f>I30*SUM(P14:P17)</f>
        <v>210870</v>
      </c>
    </row>
    <row r="60" spans="1:36" x14ac:dyDescent="0.55000000000000004">
      <c r="G60" s="26" t="s">
        <v>45</v>
      </c>
      <c r="I60" s="2"/>
      <c r="J60" s="2">
        <f>J58-J59</f>
        <v>68762</v>
      </c>
      <c r="K60" s="2">
        <f>K58-K59</f>
        <v>14130</v>
      </c>
    </row>
    <row r="61" spans="1:36" x14ac:dyDescent="0.55000000000000004">
      <c r="G61" s="26" t="s">
        <v>46</v>
      </c>
      <c r="I61" s="2"/>
      <c r="J61" s="2">
        <f>J60*-L30</f>
        <v>-23379.08</v>
      </c>
      <c r="K61" s="2">
        <f>-K60*L30</f>
        <v>-4804.2000000000007</v>
      </c>
    </row>
    <row r="62" spans="1:36" x14ac:dyDescent="0.55000000000000004">
      <c r="G62" s="26" t="s">
        <v>47</v>
      </c>
      <c r="I62" s="2"/>
      <c r="J62" s="2">
        <f>J58+J61</f>
        <v>101620.92</v>
      </c>
      <c r="K62" s="2">
        <f>K58+K61</f>
        <v>220195.8</v>
      </c>
      <c r="L62" s="26">
        <f>K62-J62</f>
        <v>118574.87999999999</v>
      </c>
    </row>
    <row r="63" spans="1:36" x14ac:dyDescent="0.55000000000000004">
      <c r="A63" s="2"/>
      <c r="B63" s="2"/>
      <c r="C63" s="2"/>
      <c r="D63" s="2"/>
      <c r="E63" s="2"/>
      <c r="F63" s="2"/>
      <c r="G63" s="2"/>
      <c r="H63" s="2"/>
      <c r="I63" s="2"/>
      <c r="J63" s="2"/>
      <c r="K63" s="2"/>
      <c r="L63" s="2"/>
      <c r="M63" s="2"/>
      <c r="N63" s="2"/>
      <c r="O63" s="2"/>
      <c r="P63" s="2"/>
      <c r="Q63" s="2"/>
      <c r="R63" s="2"/>
      <c r="S63" s="2"/>
      <c r="T63" s="2"/>
      <c r="U63" s="2"/>
      <c r="V63" s="2"/>
      <c r="W63" s="2"/>
      <c r="X63" s="2"/>
      <c r="Y63" s="2"/>
      <c r="Z63" s="2"/>
      <c r="AA63" s="2"/>
      <c r="AB63" s="2"/>
      <c r="AC63" s="2"/>
      <c r="AD63" s="2"/>
      <c r="AE63" s="2"/>
      <c r="AF63" s="2"/>
      <c r="AG63" s="2"/>
      <c r="AH63" s="2"/>
      <c r="AI63" s="2"/>
      <c r="AJ63" s="2"/>
    </row>
    <row r="64" spans="1:36" x14ac:dyDescent="0.55000000000000004">
      <c r="A64" s="2"/>
      <c r="B64" s="2"/>
      <c r="C64" s="2"/>
      <c r="D64" s="2"/>
      <c r="E64" s="2"/>
      <c r="F64" s="2"/>
      <c r="G64" s="2"/>
      <c r="H64" s="2"/>
      <c r="I64" s="2"/>
      <c r="J64" s="2"/>
      <c r="K64" s="2"/>
      <c r="L64" s="2"/>
      <c r="M64" s="2"/>
      <c r="N64" s="2"/>
      <c r="O64" s="2"/>
      <c r="P64" s="2"/>
      <c r="Q64" s="2"/>
      <c r="R64" s="2"/>
      <c r="S64" s="2"/>
      <c r="T64" s="2"/>
      <c r="U64" s="2"/>
      <c r="V64" s="2"/>
      <c r="W64" s="2"/>
      <c r="X64" s="2"/>
      <c r="Y64" s="2"/>
      <c r="Z64" s="2"/>
      <c r="AA64" s="2"/>
      <c r="AB64" s="2"/>
      <c r="AC64" s="2"/>
      <c r="AD64" s="2"/>
      <c r="AE64" s="2"/>
      <c r="AF64" s="2"/>
      <c r="AG64" s="2"/>
      <c r="AH64" s="2"/>
      <c r="AI64" s="2"/>
      <c r="AJ64" s="2"/>
    </row>
    <row r="65" spans="1:36" x14ac:dyDescent="0.55000000000000004">
      <c r="A65" s="2"/>
      <c r="B65" s="2"/>
      <c r="C65" s="2"/>
      <c r="D65" s="2"/>
      <c r="E65" s="2"/>
      <c r="F65" s="2"/>
      <c r="G65" s="2"/>
      <c r="H65" s="2"/>
      <c r="I65" s="2"/>
      <c r="J65" s="2"/>
      <c r="K65" s="2"/>
      <c r="L65" s="2"/>
      <c r="M65" s="2"/>
      <c r="N65" s="2"/>
      <c r="O65" s="2"/>
      <c r="P65" s="2"/>
      <c r="Q65" s="2"/>
      <c r="R65" s="2"/>
      <c r="S65" s="2"/>
      <c r="T65" s="2"/>
      <c r="U65" s="2"/>
      <c r="V65" s="2"/>
      <c r="W65" s="2"/>
      <c r="X65" s="2"/>
      <c r="Y65" s="2"/>
      <c r="Z65" s="2"/>
      <c r="AA65" s="2"/>
      <c r="AB65" s="2"/>
      <c r="AC65" s="2"/>
      <c r="AD65" s="2"/>
      <c r="AE65" s="2"/>
      <c r="AF65" s="2"/>
      <c r="AG65" s="2"/>
      <c r="AH65" s="2"/>
      <c r="AI65" s="2"/>
      <c r="AJ65" s="2"/>
    </row>
    <row r="66" spans="1:36" x14ac:dyDescent="0.55000000000000004">
      <c r="A66" s="2"/>
      <c r="B66" s="2"/>
      <c r="C66" s="2"/>
      <c r="D66" s="2"/>
      <c r="E66" s="2"/>
      <c r="F66" s="2"/>
      <c r="G66" s="2"/>
      <c r="H66" s="2"/>
      <c r="I66" s="2"/>
      <c r="J66" s="2"/>
      <c r="K66" s="2"/>
      <c r="L66" s="2"/>
      <c r="M66" s="2"/>
      <c r="N66" s="2"/>
      <c r="O66" s="2"/>
      <c r="P66" s="2"/>
      <c r="Q66" s="2"/>
      <c r="R66" s="2"/>
      <c r="S66" s="2"/>
      <c r="T66" s="2"/>
      <c r="U66" s="2"/>
      <c r="V66" s="2"/>
      <c r="W66" s="2"/>
      <c r="X66" s="2"/>
      <c r="Y66" s="2"/>
      <c r="Z66" s="2"/>
      <c r="AA66" s="2"/>
      <c r="AB66" s="2"/>
      <c r="AC66" s="2"/>
      <c r="AD66" s="2"/>
      <c r="AE66" s="2"/>
      <c r="AF66" s="2"/>
      <c r="AG66" s="2"/>
      <c r="AH66" s="2"/>
      <c r="AI66" s="2"/>
      <c r="AJ66" s="2"/>
    </row>
    <row r="67" spans="1:36" x14ac:dyDescent="0.55000000000000004">
      <c r="A67" s="2"/>
      <c r="B67" s="2"/>
      <c r="C67" s="2"/>
      <c r="D67" s="2"/>
      <c r="E67" s="2"/>
      <c r="F67" s="2"/>
      <c r="G67" s="2"/>
      <c r="H67" s="2"/>
      <c r="I67" s="2"/>
      <c r="J67" s="2"/>
      <c r="K67" s="2"/>
      <c r="L67" s="2"/>
      <c r="M67" s="2"/>
      <c r="N67" s="2"/>
      <c r="O67" s="2"/>
      <c r="P67" s="2"/>
      <c r="Q67" s="2"/>
      <c r="R67" s="2"/>
      <c r="S67" s="2"/>
      <c r="T67" s="2"/>
      <c r="U67" s="2"/>
      <c r="V67" s="2"/>
      <c r="W67" s="2"/>
      <c r="X67" s="2"/>
      <c r="Y67" s="2"/>
      <c r="Z67" s="2"/>
      <c r="AA67" s="2"/>
      <c r="AB67" s="2"/>
      <c r="AC67" s="2"/>
      <c r="AD67" s="2"/>
      <c r="AE67" s="2"/>
      <c r="AF67" s="2"/>
      <c r="AG67" s="2"/>
      <c r="AH67" s="2"/>
      <c r="AI67" s="2"/>
      <c r="AJ67" s="2"/>
    </row>
    <row r="68" spans="1:36" x14ac:dyDescent="0.55000000000000004">
      <c r="A68" s="2"/>
      <c r="B68" s="2"/>
      <c r="C68" s="2"/>
      <c r="D68" s="2"/>
      <c r="E68" s="2"/>
      <c r="F68" s="2"/>
      <c r="G68" s="2"/>
      <c r="H68" s="2"/>
      <c r="I68" s="2"/>
      <c r="J68" s="2"/>
      <c r="K68" s="2"/>
      <c r="L68" s="2"/>
      <c r="M68" s="2"/>
      <c r="N68" s="2"/>
      <c r="O68" s="2"/>
      <c r="P68" s="2"/>
      <c r="Q68" s="2"/>
      <c r="R68" s="2"/>
      <c r="S68" s="2"/>
      <c r="T68" s="2"/>
      <c r="U68" s="2"/>
      <c r="V68" s="2"/>
      <c r="W68" s="2"/>
      <c r="X68" s="2"/>
      <c r="Y68" s="2"/>
      <c r="Z68" s="2"/>
      <c r="AA68" s="2"/>
      <c r="AB68" s="2"/>
      <c r="AC68" s="2"/>
      <c r="AD68" s="2"/>
      <c r="AE68" s="2"/>
      <c r="AF68" s="2"/>
      <c r="AG68" s="2"/>
      <c r="AH68" s="2"/>
      <c r="AI68" s="2"/>
      <c r="AJ68" s="2"/>
    </row>
    <row r="69" spans="1:36" x14ac:dyDescent="0.55000000000000004">
      <c r="A69" s="2"/>
      <c r="B69" s="2"/>
      <c r="C69" s="2"/>
      <c r="D69" s="2"/>
      <c r="E69" s="2"/>
      <c r="F69" s="2"/>
      <c r="G69" s="2"/>
      <c r="H69" s="2"/>
      <c r="I69" s="2"/>
      <c r="J69" s="2"/>
      <c r="K69" s="2"/>
      <c r="L69" s="2"/>
      <c r="M69" s="2"/>
      <c r="N69" s="2"/>
      <c r="O69" s="2"/>
      <c r="P69" s="2"/>
      <c r="Q69" s="2"/>
      <c r="R69" s="2"/>
      <c r="S69" s="2"/>
      <c r="T69" s="2"/>
      <c r="U69" s="2"/>
      <c r="V69" s="2"/>
      <c r="W69" s="2"/>
      <c r="X69" s="2"/>
      <c r="Y69" s="2"/>
      <c r="Z69" s="2"/>
      <c r="AA69" s="2"/>
      <c r="AB69" s="2"/>
      <c r="AC69" s="2"/>
      <c r="AD69" s="2"/>
      <c r="AE69" s="2"/>
      <c r="AF69" s="2"/>
      <c r="AG69" s="2"/>
      <c r="AH69" s="2"/>
      <c r="AI69" s="2"/>
      <c r="AJ69" s="2"/>
    </row>
    <row r="70" spans="1:36" x14ac:dyDescent="0.55000000000000004">
      <c r="A70" s="2"/>
      <c r="B70" s="2"/>
      <c r="C70" s="2"/>
      <c r="D70" s="2"/>
      <c r="E70" s="2"/>
      <c r="F70" s="2"/>
      <c r="G70" s="2"/>
      <c r="H70" s="2"/>
      <c r="I70" s="2"/>
      <c r="J70" s="2"/>
      <c r="K70" s="2"/>
      <c r="L70" s="2"/>
      <c r="M70" s="2"/>
      <c r="N70" s="2"/>
      <c r="O70" s="2"/>
      <c r="P70" s="2"/>
      <c r="Q70" s="2"/>
      <c r="R70" s="2"/>
      <c r="S70" s="2"/>
      <c r="T70" s="2"/>
      <c r="U70" s="2"/>
      <c r="V70" s="2"/>
      <c r="W70" s="2"/>
      <c r="X70" s="2"/>
      <c r="Y70" s="2"/>
      <c r="Z70" s="2"/>
      <c r="AA70" s="2"/>
      <c r="AB70" s="2"/>
      <c r="AC70" s="2"/>
      <c r="AD70" s="2"/>
      <c r="AE70" s="2"/>
      <c r="AF70" s="2"/>
      <c r="AG70" s="2"/>
      <c r="AH70" s="2"/>
      <c r="AI70" s="2"/>
      <c r="AJ70" s="2"/>
    </row>
    <row r="71" spans="1:36" x14ac:dyDescent="0.55000000000000004">
      <c r="A71" s="2"/>
      <c r="B71" s="2"/>
      <c r="C71" s="2"/>
      <c r="D71" s="2"/>
      <c r="E71" s="2"/>
      <c r="F71" s="2"/>
      <c r="G71" s="2"/>
      <c r="H71" s="2"/>
      <c r="I71" s="2"/>
      <c r="J71" s="2"/>
      <c r="K71" s="2"/>
      <c r="L71" s="2"/>
      <c r="M71" s="2"/>
      <c r="N71" s="2"/>
      <c r="O71" s="2"/>
      <c r="P71" s="2"/>
      <c r="Q71" s="2"/>
      <c r="R71" s="2"/>
      <c r="S71" s="2"/>
      <c r="T71" s="2"/>
      <c r="U71" s="2"/>
      <c r="V71" s="2"/>
      <c r="W71" s="2"/>
      <c r="X71" s="2"/>
      <c r="Y71" s="2"/>
      <c r="Z71" s="2"/>
      <c r="AA71" s="2"/>
      <c r="AB71" s="2"/>
      <c r="AC71" s="2"/>
      <c r="AD71" s="2"/>
      <c r="AE71" s="2"/>
      <c r="AF71" s="2"/>
      <c r="AG71" s="2"/>
      <c r="AH71" s="2"/>
      <c r="AI71" s="2"/>
      <c r="AJ71" s="2"/>
    </row>
    <row r="72" spans="1:36" x14ac:dyDescent="0.55000000000000004">
      <c r="A72" s="2"/>
      <c r="B72" s="2"/>
      <c r="C72" s="2"/>
      <c r="D72" s="2"/>
      <c r="E72" s="2"/>
      <c r="F72" s="2"/>
      <c r="G72" s="2"/>
      <c r="H72" s="2"/>
      <c r="I72" s="2"/>
      <c r="J72" s="2"/>
      <c r="K72" s="2"/>
      <c r="L72" s="2"/>
      <c r="M72" s="2"/>
      <c r="N72" s="2"/>
      <c r="O72" s="2"/>
      <c r="P72" s="2"/>
      <c r="Q72" s="2"/>
      <c r="R72" s="2"/>
      <c r="S72" s="2"/>
      <c r="T72" s="2"/>
      <c r="U72" s="2"/>
      <c r="V72" s="2"/>
      <c r="W72" s="2"/>
      <c r="X72" s="2"/>
      <c r="Y72" s="2"/>
      <c r="Z72" s="2"/>
      <c r="AA72" s="2"/>
      <c r="AB72" s="2"/>
      <c r="AC72" s="2"/>
      <c r="AD72" s="2"/>
      <c r="AE72" s="2"/>
      <c r="AF72" s="2"/>
      <c r="AG72" s="2"/>
      <c r="AH72" s="2"/>
      <c r="AI72" s="2"/>
      <c r="AJ72" s="2"/>
    </row>
    <row r="73" spans="1:36" x14ac:dyDescent="0.55000000000000004">
      <c r="A73" s="2"/>
      <c r="B73" s="2"/>
      <c r="C73" s="2"/>
      <c r="D73" s="2"/>
      <c r="E73" s="2"/>
      <c r="F73" s="2"/>
      <c r="G73" s="2"/>
      <c r="H73" s="2"/>
      <c r="I73" s="2"/>
      <c r="J73" s="2"/>
      <c r="K73" s="2"/>
      <c r="L73" s="2"/>
      <c r="M73" s="2"/>
      <c r="N73" s="2"/>
      <c r="O73" s="2"/>
      <c r="P73" s="2"/>
      <c r="Q73" s="2"/>
      <c r="R73" s="2"/>
      <c r="S73" s="2"/>
      <c r="T73" s="2"/>
      <c r="U73" s="2"/>
      <c r="V73" s="2"/>
      <c r="W73" s="2"/>
      <c r="X73" s="2"/>
      <c r="Y73" s="2"/>
      <c r="Z73" s="2"/>
      <c r="AA73" s="2"/>
      <c r="AB73" s="2"/>
      <c r="AC73" s="2"/>
      <c r="AD73" s="2"/>
      <c r="AE73" s="2"/>
      <c r="AF73" s="2"/>
      <c r="AG73" s="2"/>
      <c r="AH73" s="2"/>
      <c r="AI73" s="2"/>
      <c r="AJ73" s="2"/>
    </row>
    <row r="74" spans="1:36" x14ac:dyDescent="0.55000000000000004">
      <c r="A74" s="2"/>
      <c r="B74" s="2"/>
      <c r="C74" s="2"/>
      <c r="D74" s="2"/>
      <c r="E74" s="2"/>
      <c r="F74" s="2"/>
      <c r="G74" s="2"/>
      <c r="H74" s="2"/>
      <c r="I74" s="2"/>
      <c r="J74" s="2"/>
      <c r="K74" s="2"/>
      <c r="L74" s="2"/>
      <c r="M74" s="2"/>
      <c r="N74" s="2"/>
      <c r="O74" s="2"/>
      <c r="P74" s="2"/>
      <c r="Q74" s="2"/>
      <c r="R74" s="2"/>
      <c r="S74" s="2"/>
      <c r="T74" s="2"/>
      <c r="U74" s="2"/>
      <c r="V74" s="2"/>
      <c r="W74" s="2"/>
      <c r="X74" s="2"/>
      <c r="Y74" s="2"/>
      <c r="Z74" s="2"/>
      <c r="AA74" s="2"/>
      <c r="AB74" s="2"/>
      <c r="AC74" s="2"/>
      <c r="AD74" s="2"/>
      <c r="AE74" s="2"/>
      <c r="AF74" s="2"/>
      <c r="AG74" s="2"/>
      <c r="AH74" s="2"/>
      <c r="AI74" s="2"/>
      <c r="AJ74" s="2"/>
    </row>
    <row r="75" spans="1:36" x14ac:dyDescent="0.55000000000000004">
      <c r="A75" s="2"/>
      <c r="B75" s="2"/>
      <c r="C75" s="2"/>
      <c r="D75" s="2"/>
      <c r="E75" s="2"/>
      <c r="F75" s="2"/>
      <c r="G75" s="2"/>
      <c r="H75" s="2"/>
      <c r="I75" s="2"/>
      <c r="J75" s="2"/>
      <c r="K75" s="2"/>
      <c r="L75" s="2"/>
      <c r="M75" s="2"/>
      <c r="N75" s="2"/>
      <c r="O75" s="2"/>
      <c r="P75" s="2"/>
      <c r="Q75" s="2"/>
      <c r="R75" s="2"/>
      <c r="S75" s="2"/>
      <c r="T75" s="2"/>
      <c r="U75" s="2"/>
      <c r="V75" s="2"/>
      <c r="W75" s="2"/>
      <c r="X75" s="2"/>
      <c r="Y75" s="2"/>
      <c r="Z75" s="2"/>
      <c r="AA75" s="2"/>
      <c r="AB75" s="2"/>
      <c r="AC75" s="2"/>
      <c r="AD75" s="2"/>
      <c r="AE75" s="2"/>
      <c r="AF75" s="2"/>
      <c r="AG75" s="2"/>
      <c r="AH75" s="2"/>
      <c r="AI75" s="2"/>
      <c r="AJ75" s="2"/>
    </row>
    <row r="76" spans="1:36" x14ac:dyDescent="0.55000000000000004">
      <c r="A76" s="2"/>
      <c r="B76" s="2"/>
      <c r="C76" s="2"/>
      <c r="D76" s="2"/>
      <c r="E76" s="2"/>
      <c r="F76" s="2"/>
      <c r="G76" s="2"/>
      <c r="H76" s="2"/>
      <c r="I76" s="2"/>
      <c r="J76" s="2"/>
      <c r="K76" s="2"/>
      <c r="L76" s="2"/>
      <c r="M76" s="2"/>
      <c r="N76" s="2"/>
      <c r="O76" s="2"/>
      <c r="P76" s="2"/>
      <c r="Q76" s="2"/>
      <c r="R76" s="2"/>
      <c r="S76" s="2"/>
      <c r="T76" s="2"/>
      <c r="U76" s="2"/>
      <c r="V76" s="2"/>
      <c r="W76" s="2"/>
      <c r="X76" s="2"/>
      <c r="Y76" s="2"/>
      <c r="Z76" s="2"/>
      <c r="AA76" s="2"/>
      <c r="AB76" s="2"/>
      <c r="AC76" s="2"/>
      <c r="AD76" s="2"/>
      <c r="AE76" s="2"/>
      <c r="AF76" s="2"/>
      <c r="AG76" s="2"/>
      <c r="AH76" s="2"/>
      <c r="AI76" s="2"/>
      <c r="AJ76" s="2"/>
    </row>
    <row r="77" spans="1:36" x14ac:dyDescent="0.55000000000000004">
      <c r="A77" s="2"/>
      <c r="B77" s="2"/>
      <c r="C77" s="2"/>
      <c r="D77" s="2"/>
      <c r="E77" s="2"/>
      <c r="F77" s="2"/>
      <c r="G77" s="2"/>
      <c r="H77" s="2"/>
      <c r="I77" s="2"/>
      <c r="J77" s="2"/>
      <c r="K77" s="2"/>
      <c r="L77" s="2"/>
      <c r="M77" s="2"/>
      <c r="N77" s="2"/>
      <c r="O77" s="2"/>
      <c r="P77" s="2"/>
      <c r="Q77" s="2"/>
      <c r="R77" s="2"/>
      <c r="S77" s="2"/>
      <c r="T77" s="2"/>
      <c r="U77" s="2"/>
      <c r="V77" s="2"/>
      <c r="W77" s="2"/>
      <c r="X77" s="2"/>
      <c r="Y77" s="2"/>
      <c r="Z77" s="2"/>
      <c r="AA77" s="2"/>
      <c r="AB77" s="2"/>
      <c r="AC77" s="2"/>
      <c r="AD77" s="2"/>
      <c r="AE77" s="2"/>
      <c r="AF77" s="2"/>
      <c r="AG77" s="2"/>
      <c r="AH77" s="2"/>
      <c r="AI77" s="2"/>
      <c r="AJ77" s="2"/>
    </row>
    <row r="78" spans="1:36" x14ac:dyDescent="0.55000000000000004">
      <c r="A78" s="2"/>
      <c r="B78" s="2"/>
      <c r="C78" s="2"/>
      <c r="D78" s="2"/>
      <c r="E78" s="2"/>
      <c r="F78" s="2"/>
      <c r="G78" s="2"/>
      <c r="H78" s="2"/>
      <c r="I78" s="2"/>
      <c r="J78" s="2"/>
      <c r="K78" s="2"/>
      <c r="L78" s="2"/>
      <c r="M78" s="2"/>
      <c r="N78" s="2"/>
      <c r="O78" s="2"/>
      <c r="P78" s="2"/>
      <c r="Q78" s="2"/>
      <c r="R78" s="2"/>
      <c r="S78" s="2"/>
      <c r="T78" s="2"/>
      <c r="U78" s="2"/>
      <c r="V78" s="2"/>
      <c r="W78" s="2"/>
      <c r="X78" s="2"/>
      <c r="Y78" s="2"/>
      <c r="Z78" s="2"/>
      <c r="AA78" s="2"/>
      <c r="AB78" s="2"/>
      <c r="AC78" s="2"/>
      <c r="AD78" s="2"/>
      <c r="AE78" s="2"/>
      <c r="AF78" s="2"/>
      <c r="AG78" s="2"/>
      <c r="AH78" s="2"/>
      <c r="AI78" s="2"/>
      <c r="AJ78" s="2"/>
    </row>
    <row r="79" spans="1:36" x14ac:dyDescent="0.55000000000000004">
      <c r="A79" s="2"/>
      <c r="B79" s="2"/>
      <c r="C79" s="2"/>
      <c r="D79" s="2"/>
      <c r="E79" s="2"/>
      <c r="F79" s="2"/>
      <c r="G79" s="2"/>
      <c r="H79" s="2"/>
      <c r="I79" s="2"/>
      <c r="J79" s="2"/>
      <c r="K79" s="2"/>
      <c r="L79" s="2"/>
      <c r="M79" s="2"/>
      <c r="N79" s="2"/>
      <c r="O79" s="2"/>
      <c r="P79" s="2"/>
      <c r="Q79" s="2"/>
      <c r="R79" s="2"/>
      <c r="S79" s="2"/>
      <c r="T79" s="2"/>
      <c r="U79" s="2"/>
      <c r="V79" s="2"/>
      <c r="W79" s="2"/>
      <c r="X79" s="2"/>
      <c r="Y79" s="2"/>
      <c r="Z79" s="2"/>
      <c r="AA79" s="2"/>
      <c r="AB79" s="2"/>
      <c r="AC79" s="2"/>
      <c r="AD79" s="2"/>
      <c r="AE79" s="2"/>
      <c r="AF79" s="2"/>
      <c r="AG79" s="2"/>
      <c r="AH79" s="2"/>
      <c r="AI79" s="2"/>
      <c r="AJ79" s="2"/>
    </row>
    <row r="80" spans="1:36" x14ac:dyDescent="0.55000000000000004">
      <c r="A80" s="2"/>
      <c r="B80" s="2"/>
      <c r="C80" s="2"/>
      <c r="D80" s="2"/>
      <c r="E80" s="2"/>
      <c r="F80" s="2"/>
      <c r="G80" s="2"/>
      <c r="H80" s="2"/>
      <c r="I80" s="2"/>
      <c r="J80" s="2"/>
      <c r="K80" s="2"/>
      <c r="L80" s="2"/>
      <c r="M80" s="2"/>
      <c r="N80" s="2"/>
      <c r="O80" s="2"/>
      <c r="P80" s="2"/>
      <c r="Q80" s="2"/>
      <c r="R80" s="2"/>
      <c r="S80" s="2"/>
      <c r="T80" s="2"/>
      <c r="U80" s="2"/>
      <c r="V80" s="2"/>
      <c r="W80" s="2"/>
      <c r="X80" s="2"/>
      <c r="Y80" s="2"/>
      <c r="Z80" s="2"/>
      <c r="AA80" s="2"/>
      <c r="AB80" s="2"/>
      <c r="AC80" s="2"/>
      <c r="AD80" s="2"/>
      <c r="AE80" s="2"/>
      <c r="AF80" s="2"/>
      <c r="AG80" s="2"/>
      <c r="AH80" s="2"/>
      <c r="AI80" s="2"/>
      <c r="AJ80" s="2"/>
    </row>
    <row r="81" spans="1:36" x14ac:dyDescent="0.55000000000000004">
      <c r="A81" s="2"/>
      <c r="B81" s="2"/>
      <c r="C81" s="2"/>
      <c r="D81" s="2"/>
      <c r="E81" s="2"/>
      <c r="F81" s="2"/>
      <c r="G81" s="2"/>
      <c r="H81" s="2"/>
      <c r="I81" s="2"/>
      <c r="J81" s="2"/>
      <c r="K81" s="2"/>
      <c r="L81" s="2"/>
      <c r="M81" s="2"/>
      <c r="N81" s="2"/>
      <c r="O81" s="2"/>
      <c r="P81" s="2"/>
      <c r="Q81" s="2"/>
      <c r="R81" s="2"/>
      <c r="S81" s="2"/>
      <c r="T81" s="2"/>
      <c r="U81" s="2"/>
      <c r="V81" s="2"/>
      <c r="W81" s="2"/>
      <c r="X81" s="2"/>
      <c r="Y81" s="2"/>
      <c r="Z81" s="2"/>
      <c r="AA81" s="2"/>
      <c r="AB81" s="2"/>
      <c r="AC81" s="2"/>
      <c r="AD81" s="2"/>
      <c r="AE81" s="2"/>
      <c r="AF81" s="2"/>
      <c r="AG81" s="2"/>
      <c r="AH81" s="2"/>
      <c r="AI81" s="2"/>
      <c r="AJ81" s="2"/>
    </row>
    <row r="82" spans="1:36" x14ac:dyDescent="0.55000000000000004">
      <c r="A82" s="2"/>
      <c r="B82" s="2"/>
      <c r="C82" s="2"/>
      <c r="D82" s="2"/>
      <c r="E82" s="2"/>
      <c r="F82" s="2"/>
      <c r="G82" s="2"/>
      <c r="H82" s="2"/>
      <c r="I82" s="2"/>
      <c r="J82" s="2"/>
      <c r="K82" s="2"/>
      <c r="L82" s="2"/>
      <c r="M82" s="2"/>
      <c r="N82" s="2"/>
      <c r="O82" s="2"/>
      <c r="P82" s="2"/>
      <c r="Q82" s="2"/>
      <c r="R82" s="2"/>
      <c r="S82" s="2"/>
      <c r="T82" s="2"/>
      <c r="U82" s="2"/>
      <c r="V82" s="2"/>
      <c r="W82" s="2"/>
      <c r="X82" s="2"/>
      <c r="Y82" s="2"/>
      <c r="Z82" s="2"/>
      <c r="AA82" s="2"/>
      <c r="AB82" s="2"/>
      <c r="AC82" s="2"/>
      <c r="AD82" s="2"/>
      <c r="AE82" s="2"/>
      <c r="AF82" s="2"/>
      <c r="AG82" s="2"/>
      <c r="AH82" s="2"/>
      <c r="AI82" s="2"/>
      <c r="AJ82" s="2"/>
    </row>
    <row r="83" spans="1:36" x14ac:dyDescent="0.55000000000000004">
      <c r="A83" s="2"/>
      <c r="B83" s="2"/>
      <c r="C83" s="2"/>
      <c r="D83" s="2"/>
      <c r="E83" s="2"/>
      <c r="F83" s="2"/>
      <c r="G83" s="2"/>
      <c r="H83" s="2"/>
      <c r="I83" s="2"/>
      <c r="J83" s="2"/>
      <c r="K83" s="2"/>
      <c r="L83" s="2"/>
      <c r="M83" s="2"/>
      <c r="N83" s="2"/>
      <c r="O83" s="2"/>
      <c r="P83" s="2"/>
      <c r="Q83" s="2"/>
      <c r="R83" s="2"/>
      <c r="S83" s="2"/>
      <c r="T83" s="2"/>
      <c r="U83" s="2"/>
      <c r="V83" s="2"/>
      <c r="W83" s="2"/>
      <c r="X83" s="2"/>
      <c r="Y83" s="2"/>
      <c r="Z83" s="2"/>
      <c r="AA83" s="2"/>
      <c r="AB83" s="2"/>
      <c r="AC83" s="2"/>
      <c r="AD83" s="2"/>
      <c r="AE83" s="2"/>
      <c r="AF83" s="2"/>
      <c r="AG83" s="2"/>
      <c r="AH83" s="2"/>
      <c r="AI83" s="2"/>
      <c r="AJ83" s="2"/>
    </row>
    <row r="84" spans="1:36" x14ac:dyDescent="0.55000000000000004">
      <c r="A84" s="2"/>
      <c r="B84" s="2"/>
      <c r="C84" s="2"/>
      <c r="D84" s="2"/>
      <c r="E84" s="2"/>
      <c r="F84" s="2"/>
      <c r="G84" s="2"/>
      <c r="H84" s="2"/>
      <c r="I84" s="2"/>
      <c r="J84" s="2"/>
      <c r="K84" s="2"/>
      <c r="L84" s="2"/>
      <c r="M84" s="2"/>
      <c r="N84" s="2"/>
      <c r="O84" s="2"/>
      <c r="P84" s="2"/>
      <c r="Q84" s="2"/>
      <c r="R84" s="2"/>
      <c r="S84" s="2"/>
      <c r="T84" s="2"/>
      <c r="U84" s="2"/>
      <c r="V84" s="2"/>
      <c r="W84" s="2"/>
      <c r="X84" s="2"/>
      <c r="Y84" s="2"/>
      <c r="Z84" s="2"/>
      <c r="AA84" s="2"/>
      <c r="AB84" s="2"/>
      <c r="AC84" s="2"/>
      <c r="AD84" s="2"/>
      <c r="AE84" s="2"/>
      <c r="AF84" s="2"/>
      <c r="AG84" s="2"/>
      <c r="AH84" s="2"/>
      <c r="AI84" s="2"/>
      <c r="AJ84" s="2"/>
    </row>
    <row r="85" spans="1:36" x14ac:dyDescent="0.55000000000000004">
      <c r="A85" s="2"/>
      <c r="B85" s="2"/>
      <c r="C85" s="2"/>
      <c r="D85" s="2"/>
      <c r="E85" s="2"/>
      <c r="F85" s="2"/>
      <c r="G85" s="2"/>
      <c r="H85" s="2"/>
      <c r="I85" s="2"/>
      <c r="J85" s="2"/>
      <c r="K85" s="2"/>
      <c r="L85" s="2"/>
      <c r="M85" s="2"/>
      <c r="N85" s="2"/>
      <c r="O85" s="2"/>
      <c r="P85" s="2"/>
      <c r="Q85" s="2"/>
      <c r="R85" s="2"/>
      <c r="S85" s="2"/>
      <c r="T85" s="2"/>
      <c r="U85" s="2"/>
      <c r="V85" s="2"/>
      <c r="W85" s="2"/>
      <c r="X85" s="2"/>
      <c r="Y85" s="2"/>
      <c r="Z85" s="2"/>
      <c r="AA85" s="2"/>
      <c r="AB85" s="2"/>
      <c r="AC85" s="2"/>
      <c r="AD85" s="2"/>
      <c r="AE85" s="2"/>
      <c r="AF85" s="2"/>
      <c r="AG85" s="2"/>
      <c r="AH85" s="2"/>
      <c r="AI85" s="2"/>
      <c r="AJ85" s="2"/>
    </row>
    <row r="86" spans="1:36" x14ac:dyDescent="0.55000000000000004">
      <c r="A86" s="2"/>
      <c r="B86" s="2"/>
      <c r="C86" s="2"/>
      <c r="D86" s="2"/>
      <c r="E86" s="2"/>
      <c r="F86" s="2"/>
      <c r="G86" s="2"/>
      <c r="H86" s="2"/>
      <c r="I86" s="2"/>
      <c r="J86" s="2"/>
      <c r="K86" s="2"/>
      <c r="L86" s="2"/>
      <c r="M86" s="2"/>
      <c r="N86" s="2"/>
      <c r="O86" s="2"/>
      <c r="P86" s="2"/>
      <c r="Q86" s="2"/>
      <c r="R86" s="2"/>
      <c r="S86" s="2"/>
      <c r="T86" s="2"/>
      <c r="U86" s="2"/>
      <c r="V86" s="2"/>
      <c r="W86" s="2"/>
      <c r="X86" s="2"/>
      <c r="Y86" s="2"/>
      <c r="Z86" s="2"/>
      <c r="AA86" s="2"/>
      <c r="AB86" s="2"/>
      <c r="AC86" s="2"/>
      <c r="AD86" s="2"/>
      <c r="AE86" s="2"/>
      <c r="AF86" s="2"/>
      <c r="AG86" s="2"/>
      <c r="AH86" s="2"/>
      <c r="AI86" s="2"/>
      <c r="AJ86" s="2"/>
    </row>
    <row r="87" spans="1:36" x14ac:dyDescent="0.55000000000000004">
      <c r="A87" s="2"/>
      <c r="B87" s="2"/>
      <c r="C87" s="2"/>
      <c r="D87" s="2"/>
      <c r="E87" s="2"/>
      <c r="F87" s="2"/>
      <c r="G87" s="2"/>
      <c r="H87" s="2"/>
      <c r="I87" s="2"/>
      <c r="J87" s="2"/>
      <c r="K87" s="2"/>
      <c r="L87" s="2"/>
      <c r="M87" s="2"/>
      <c r="N87" s="2"/>
      <c r="O87" s="2"/>
      <c r="P87" s="2"/>
      <c r="Q87" s="2"/>
      <c r="R87" s="2"/>
      <c r="S87" s="2"/>
      <c r="T87" s="2"/>
      <c r="U87" s="2"/>
      <c r="V87" s="2"/>
      <c r="W87" s="2"/>
      <c r="X87" s="2"/>
      <c r="Y87" s="2"/>
      <c r="Z87" s="2"/>
      <c r="AA87" s="2"/>
      <c r="AB87" s="2"/>
      <c r="AC87" s="2"/>
      <c r="AD87" s="2"/>
      <c r="AE87" s="2"/>
      <c r="AF87" s="2"/>
      <c r="AG87" s="2"/>
      <c r="AH87" s="2"/>
      <c r="AI87" s="2"/>
      <c r="AJ87" s="2"/>
    </row>
    <row r="88" spans="1:36" x14ac:dyDescent="0.55000000000000004">
      <c r="A88" s="2"/>
      <c r="B88" s="2"/>
      <c r="C88" s="2"/>
      <c r="D88" s="2"/>
      <c r="E88" s="2"/>
      <c r="F88" s="2"/>
      <c r="G88" s="2"/>
      <c r="H88" s="2"/>
      <c r="I88" s="2"/>
      <c r="J88" s="2"/>
      <c r="K88" s="2"/>
      <c r="L88" s="2"/>
      <c r="M88" s="2"/>
      <c r="N88" s="2"/>
      <c r="O88" s="2"/>
      <c r="P88" s="2"/>
      <c r="Q88" s="2"/>
      <c r="R88" s="2"/>
      <c r="S88" s="2"/>
      <c r="T88" s="2"/>
      <c r="U88" s="2"/>
      <c r="V88" s="2"/>
      <c r="W88" s="2"/>
      <c r="X88" s="2"/>
      <c r="Y88" s="2"/>
      <c r="Z88" s="2"/>
      <c r="AA88" s="2"/>
      <c r="AB88" s="2"/>
      <c r="AC88" s="2"/>
      <c r="AD88" s="2"/>
      <c r="AE88" s="2"/>
      <c r="AF88" s="2"/>
      <c r="AG88" s="2"/>
      <c r="AH88" s="2"/>
      <c r="AI88" s="2"/>
      <c r="AJ88" s="2"/>
    </row>
    <row r="89" spans="1:36" x14ac:dyDescent="0.55000000000000004">
      <c r="A89" s="2"/>
      <c r="B89" s="2"/>
      <c r="C89" s="2"/>
      <c r="D89" s="2"/>
      <c r="E89" s="2"/>
      <c r="F89" s="2"/>
      <c r="G89" s="2"/>
      <c r="H89" s="2"/>
      <c r="I89" s="2"/>
      <c r="J89" s="2"/>
      <c r="K89" s="2"/>
      <c r="L89" s="2"/>
      <c r="M89" s="2"/>
      <c r="N89" s="2"/>
      <c r="O89" s="2"/>
      <c r="P89" s="2"/>
      <c r="Q89" s="2"/>
      <c r="R89" s="2"/>
      <c r="S89" s="2"/>
      <c r="T89" s="2"/>
      <c r="U89" s="2"/>
      <c r="V89" s="2"/>
      <c r="W89" s="2"/>
      <c r="X89" s="2"/>
      <c r="Y89" s="2"/>
      <c r="Z89" s="2"/>
      <c r="AA89" s="2"/>
      <c r="AB89" s="2"/>
      <c r="AC89" s="2"/>
      <c r="AD89" s="2"/>
      <c r="AE89" s="2"/>
      <c r="AF89" s="2"/>
      <c r="AG89" s="2"/>
      <c r="AH89" s="2"/>
      <c r="AI89" s="2"/>
      <c r="AJ89" s="2"/>
    </row>
    <row r="90" spans="1:36" x14ac:dyDescent="0.55000000000000004">
      <c r="A90" s="2"/>
      <c r="B90" s="2"/>
      <c r="C90" s="2"/>
      <c r="D90" s="2"/>
      <c r="E90" s="2"/>
      <c r="F90" s="2"/>
      <c r="G90" s="2"/>
      <c r="H90" s="2"/>
      <c r="I90" s="2"/>
      <c r="J90" s="2"/>
      <c r="K90" s="2"/>
      <c r="L90" s="2"/>
      <c r="M90" s="2"/>
      <c r="N90" s="2"/>
      <c r="O90" s="2"/>
      <c r="P90" s="2"/>
      <c r="Q90" s="2"/>
      <c r="R90" s="2"/>
      <c r="S90" s="2"/>
      <c r="T90" s="2"/>
      <c r="U90" s="2"/>
      <c r="V90" s="2"/>
      <c r="W90" s="2"/>
      <c r="X90" s="2"/>
      <c r="Y90" s="2"/>
      <c r="Z90" s="2"/>
      <c r="AA90" s="2"/>
      <c r="AB90" s="2"/>
      <c r="AC90" s="2"/>
      <c r="AD90" s="2"/>
      <c r="AE90" s="2"/>
      <c r="AF90" s="2"/>
      <c r="AG90" s="2"/>
      <c r="AH90" s="2"/>
      <c r="AI90" s="2"/>
      <c r="AJ90" s="2"/>
    </row>
    <row r="91" spans="1:36" x14ac:dyDescent="0.55000000000000004">
      <c r="A91" s="2"/>
      <c r="B91" s="2"/>
      <c r="C91" s="2"/>
      <c r="D91" s="2"/>
      <c r="E91" s="2"/>
      <c r="F91" s="2"/>
      <c r="G91" s="2"/>
      <c r="H91" s="2"/>
      <c r="I91" s="2"/>
      <c r="J91" s="2"/>
      <c r="K91" s="2"/>
      <c r="L91" s="2"/>
      <c r="M91" s="2"/>
      <c r="N91" s="2"/>
      <c r="O91" s="2"/>
      <c r="P91" s="2"/>
      <c r="Q91" s="2"/>
      <c r="R91" s="2"/>
      <c r="S91" s="2"/>
      <c r="T91" s="2"/>
      <c r="U91" s="2"/>
      <c r="V91" s="2"/>
      <c r="W91" s="2"/>
      <c r="X91" s="2"/>
      <c r="Y91" s="2"/>
      <c r="Z91" s="2"/>
      <c r="AA91" s="2"/>
      <c r="AB91" s="2"/>
      <c r="AC91" s="2"/>
      <c r="AD91" s="2"/>
      <c r="AE91" s="2"/>
      <c r="AF91" s="2"/>
      <c r="AG91" s="2"/>
      <c r="AH91" s="2"/>
      <c r="AI91" s="2"/>
      <c r="AJ91" s="2"/>
    </row>
    <row r="92" spans="1:36" x14ac:dyDescent="0.55000000000000004">
      <c r="A92" s="2"/>
      <c r="B92" s="2"/>
      <c r="C92" s="2"/>
      <c r="D92" s="2"/>
      <c r="E92" s="2"/>
      <c r="F92" s="2"/>
      <c r="G92" s="2"/>
      <c r="H92" s="2"/>
      <c r="I92" s="2"/>
      <c r="J92" s="2"/>
      <c r="K92" s="2"/>
      <c r="L92" s="2"/>
      <c r="M92" s="2"/>
      <c r="N92" s="2"/>
      <c r="O92" s="2"/>
      <c r="P92" s="2"/>
      <c r="Q92" s="2"/>
      <c r="R92" s="2"/>
      <c r="S92" s="2"/>
      <c r="T92" s="2"/>
      <c r="U92" s="2"/>
      <c r="V92" s="2"/>
      <c r="W92" s="2"/>
      <c r="X92" s="2"/>
      <c r="Y92" s="2"/>
      <c r="Z92" s="2"/>
      <c r="AA92" s="2"/>
      <c r="AB92" s="2"/>
      <c r="AC92" s="2"/>
      <c r="AD92" s="2"/>
      <c r="AE92" s="2"/>
      <c r="AF92" s="2"/>
      <c r="AG92" s="2"/>
      <c r="AH92" s="2"/>
      <c r="AI92" s="2"/>
      <c r="AJ92" s="2"/>
    </row>
    <row r="93" spans="1:36" x14ac:dyDescent="0.55000000000000004">
      <c r="A93" s="2"/>
      <c r="B93" s="2"/>
      <c r="C93" s="2"/>
      <c r="D93" s="2"/>
      <c r="E93" s="2"/>
      <c r="F93" s="2"/>
      <c r="G93" s="2"/>
      <c r="H93" s="2"/>
      <c r="I93" s="2"/>
      <c r="J93" s="2"/>
      <c r="K93" s="2"/>
      <c r="L93" s="2"/>
      <c r="M93" s="2"/>
      <c r="N93" s="2"/>
      <c r="O93" s="2"/>
      <c r="P93" s="2"/>
      <c r="Q93" s="2"/>
      <c r="R93" s="2"/>
      <c r="S93" s="2"/>
      <c r="T93" s="2"/>
      <c r="U93" s="2"/>
      <c r="V93" s="2"/>
      <c r="W93" s="2"/>
      <c r="X93" s="2"/>
      <c r="Y93" s="2"/>
      <c r="Z93" s="2"/>
      <c r="AA93" s="2"/>
      <c r="AB93" s="2"/>
      <c r="AC93" s="2"/>
      <c r="AD93" s="2"/>
      <c r="AE93" s="2"/>
      <c r="AF93" s="2"/>
      <c r="AG93" s="2"/>
      <c r="AH93" s="2"/>
      <c r="AI93" s="2"/>
      <c r="AJ93" s="2"/>
    </row>
    <row r="94" spans="1:36" x14ac:dyDescent="0.55000000000000004">
      <c r="A94" s="2"/>
      <c r="B94" s="2"/>
      <c r="C94" s="2"/>
      <c r="D94" s="2"/>
      <c r="E94" s="2"/>
      <c r="F94" s="2"/>
      <c r="G94" s="2"/>
      <c r="H94" s="2"/>
      <c r="I94" s="2"/>
      <c r="J94" s="2"/>
      <c r="K94" s="2"/>
      <c r="L94" s="2"/>
      <c r="M94" s="2"/>
      <c r="N94" s="2"/>
      <c r="O94" s="2"/>
      <c r="P94" s="2"/>
      <c r="Q94" s="2"/>
      <c r="R94" s="2"/>
      <c r="S94" s="2"/>
      <c r="T94" s="2"/>
      <c r="U94" s="2"/>
      <c r="V94" s="2"/>
      <c r="W94" s="2"/>
      <c r="X94" s="2"/>
      <c r="Y94" s="2"/>
      <c r="Z94" s="2"/>
      <c r="AA94" s="2"/>
      <c r="AB94" s="2"/>
      <c r="AC94" s="2"/>
      <c r="AD94" s="2"/>
      <c r="AE94" s="2"/>
      <c r="AF94" s="2"/>
      <c r="AG94" s="2"/>
      <c r="AH94" s="2"/>
      <c r="AI94" s="2"/>
      <c r="AJ94" s="2"/>
    </row>
    <row r="95" spans="1:36" x14ac:dyDescent="0.55000000000000004">
      <c r="A95" s="2"/>
      <c r="B95" s="2"/>
      <c r="C95" s="2"/>
      <c r="D95" s="2"/>
      <c r="E95" s="2"/>
      <c r="F95" s="2"/>
      <c r="G95" s="2"/>
      <c r="H95" s="2"/>
      <c r="I95" s="2"/>
      <c r="J95" s="2"/>
      <c r="K95" s="2"/>
      <c r="L95" s="2"/>
      <c r="M95" s="2"/>
      <c r="N95" s="2"/>
      <c r="O95" s="2"/>
      <c r="P95" s="2"/>
      <c r="Q95" s="2"/>
      <c r="R95" s="2"/>
      <c r="S95" s="2"/>
      <c r="T95" s="2"/>
      <c r="U95" s="2"/>
      <c r="V95" s="2"/>
      <c r="W95" s="2"/>
      <c r="X95" s="2"/>
      <c r="Y95" s="2"/>
      <c r="Z95" s="2"/>
      <c r="AA95" s="2"/>
      <c r="AB95" s="2"/>
      <c r="AC95" s="2"/>
      <c r="AD95" s="2"/>
      <c r="AE95" s="2"/>
      <c r="AF95" s="2"/>
      <c r="AG95" s="2"/>
      <c r="AH95" s="2"/>
      <c r="AI95" s="2"/>
      <c r="AJ95" s="2"/>
    </row>
    <row r="96" spans="1:36" x14ac:dyDescent="0.55000000000000004">
      <c r="A96" s="2"/>
      <c r="B96" s="2"/>
      <c r="C96" s="2"/>
      <c r="D96" s="2"/>
      <c r="E96" s="2"/>
      <c r="F96" s="2"/>
      <c r="G96" s="2"/>
      <c r="H96" s="2"/>
      <c r="I96" s="2"/>
      <c r="J96" s="2"/>
      <c r="K96" s="2"/>
      <c r="L96" s="2"/>
      <c r="M96" s="2"/>
      <c r="N96" s="2"/>
      <c r="O96" s="2"/>
      <c r="P96" s="2"/>
      <c r="Q96" s="2"/>
      <c r="R96" s="2"/>
      <c r="S96" s="2"/>
      <c r="T96" s="2"/>
      <c r="U96" s="2"/>
      <c r="V96" s="2"/>
      <c r="W96" s="2"/>
      <c r="X96" s="2"/>
      <c r="Y96" s="2"/>
      <c r="Z96" s="2"/>
      <c r="AA96" s="2"/>
      <c r="AB96" s="2"/>
      <c r="AC96" s="2"/>
      <c r="AD96" s="2"/>
      <c r="AE96" s="2"/>
      <c r="AF96" s="2"/>
      <c r="AG96" s="2"/>
      <c r="AH96" s="2"/>
      <c r="AI96" s="2"/>
      <c r="AJ96" s="2"/>
    </row>
    <row r="97" spans="1:36" x14ac:dyDescent="0.55000000000000004">
      <c r="A97" s="2"/>
      <c r="B97" s="2"/>
      <c r="C97" s="2"/>
      <c r="D97" s="2"/>
      <c r="E97" s="2"/>
      <c r="F97" s="2"/>
      <c r="G97" s="2"/>
      <c r="H97" s="2"/>
      <c r="I97" s="2"/>
      <c r="J97" s="2"/>
      <c r="K97" s="2"/>
      <c r="L97" s="2"/>
      <c r="M97" s="2"/>
      <c r="N97" s="2"/>
      <c r="O97" s="2"/>
      <c r="P97" s="2"/>
      <c r="Q97" s="2"/>
      <c r="R97" s="2"/>
      <c r="S97" s="2"/>
      <c r="T97" s="2"/>
      <c r="U97" s="2"/>
      <c r="V97" s="2"/>
      <c r="W97" s="2"/>
      <c r="X97" s="2"/>
      <c r="Y97" s="2"/>
      <c r="Z97" s="2"/>
      <c r="AA97" s="2"/>
      <c r="AB97" s="2"/>
      <c r="AC97" s="2"/>
      <c r="AD97" s="2"/>
      <c r="AE97" s="2"/>
      <c r="AF97" s="2"/>
      <c r="AG97" s="2"/>
      <c r="AH97" s="2"/>
      <c r="AI97" s="2"/>
      <c r="AJ97" s="2"/>
    </row>
    <row r="98" spans="1:36" x14ac:dyDescent="0.55000000000000004">
      <c r="A98" s="2"/>
      <c r="B98" s="2"/>
      <c r="C98" s="2"/>
      <c r="D98" s="2"/>
      <c r="E98" s="2"/>
      <c r="F98" s="2"/>
      <c r="G98" s="2"/>
      <c r="H98" s="2"/>
      <c r="I98" s="2"/>
      <c r="J98" s="2"/>
      <c r="K98" s="2"/>
      <c r="L98" s="2"/>
      <c r="M98" s="2"/>
      <c r="N98" s="2"/>
      <c r="O98" s="2"/>
      <c r="P98" s="2"/>
      <c r="Q98" s="2"/>
      <c r="R98" s="2"/>
      <c r="S98" s="2"/>
      <c r="T98" s="2"/>
      <c r="U98" s="2"/>
      <c r="V98" s="2"/>
      <c r="W98" s="2"/>
      <c r="X98" s="2"/>
      <c r="Y98" s="2"/>
      <c r="Z98" s="2"/>
      <c r="AA98" s="2"/>
      <c r="AB98" s="2"/>
      <c r="AC98" s="2"/>
      <c r="AD98" s="2"/>
      <c r="AE98" s="2"/>
      <c r="AF98" s="2"/>
      <c r="AG98" s="2"/>
      <c r="AH98" s="2"/>
      <c r="AI98" s="2"/>
      <c r="AJ98" s="2"/>
    </row>
    <row r="99" spans="1:36" x14ac:dyDescent="0.55000000000000004">
      <c r="A99" s="2"/>
      <c r="B99" s="2"/>
      <c r="C99" s="2"/>
      <c r="D99" s="2"/>
      <c r="E99" s="2"/>
      <c r="F99" s="2"/>
      <c r="G99" s="2"/>
      <c r="H99" s="2"/>
      <c r="I99" s="2"/>
      <c r="J99" s="2"/>
      <c r="K99" s="2"/>
      <c r="L99" s="2"/>
      <c r="M99" s="2"/>
      <c r="N99" s="2"/>
      <c r="O99" s="2"/>
      <c r="P99" s="2"/>
      <c r="Q99" s="2"/>
      <c r="R99" s="2"/>
      <c r="S99" s="2"/>
      <c r="T99" s="2"/>
      <c r="U99" s="2"/>
      <c r="V99" s="2"/>
      <c r="W99" s="2"/>
      <c r="X99" s="2"/>
      <c r="Y99" s="2"/>
      <c r="Z99" s="2"/>
      <c r="AA99" s="2"/>
      <c r="AB99" s="2"/>
      <c r="AC99" s="2"/>
      <c r="AD99" s="2"/>
      <c r="AE99" s="2"/>
      <c r="AF99" s="2"/>
      <c r="AG99" s="2"/>
      <c r="AH99" s="2"/>
      <c r="AI99" s="2"/>
      <c r="AJ99" s="2"/>
    </row>
    <row r="100" spans="1:36" x14ac:dyDescent="0.55000000000000004">
      <c r="A100" s="2"/>
      <c r="B100" s="2"/>
      <c r="C100" s="2"/>
      <c r="D100" s="2"/>
      <c r="E100" s="2"/>
      <c r="F100" s="2"/>
      <c r="G100" s="2"/>
      <c r="H100" s="2"/>
      <c r="I100" s="2"/>
      <c r="J100" s="2"/>
      <c r="K100" s="2"/>
      <c r="L100" s="2"/>
      <c r="M100" s="2"/>
      <c r="N100" s="2"/>
      <c r="O100" s="2"/>
      <c r="P100" s="2"/>
      <c r="Q100" s="2"/>
      <c r="R100" s="2"/>
      <c r="S100" s="2"/>
      <c r="T100" s="2"/>
      <c r="U100" s="2"/>
      <c r="V100" s="2"/>
      <c r="W100" s="2"/>
      <c r="X100" s="2"/>
      <c r="Y100" s="2"/>
      <c r="Z100" s="2"/>
      <c r="AA100" s="2"/>
      <c r="AB100" s="2"/>
      <c r="AC100" s="2"/>
      <c r="AD100" s="2"/>
      <c r="AE100" s="2"/>
      <c r="AF100" s="2"/>
      <c r="AG100" s="2"/>
      <c r="AH100" s="2"/>
      <c r="AI100" s="2"/>
      <c r="AJ100" s="2"/>
    </row>
    <row r="101" spans="1:36" x14ac:dyDescent="0.55000000000000004">
      <c r="A101" s="2"/>
      <c r="B101" s="2"/>
      <c r="C101" s="2"/>
      <c r="D101" s="2"/>
      <c r="E101" s="2"/>
      <c r="F101" s="2"/>
      <c r="G101" s="2"/>
      <c r="H101" s="2"/>
      <c r="I101" s="2"/>
      <c r="J101" s="2"/>
      <c r="K101" s="2"/>
      <c r="L101" s="2"/>
      <c r="M101" s="2"/>
      <c r="N101" s="2"/>
      <c r="O101" s="2"/>
      <c r="P101" s="2"/>
      <c r="Q101" s="2"/>
      <c r="R101" s="2"/>
      <c r="S101" s="2"/>
      <c r="T101" s="2"/>
      <c r="U101" s="2"/>
      <c r="V101" s="2"/>
      <c r="W101" s="2"/>
      <c r="X101" s="2"/>
      <c r="Y101" s="2"/>
      <c r="Z101" s="2"/>
      <c r="AA101" s="2"/>
      <c r="AB101" s="2"/>
      <c r="AC101" s="2"/>
      <c r="AD101" s="2"/>
      <c r="AE101" s="2"/>
      <c r="AF101" s="2"/>
      <c r="AG101" s="2"/>
      <c r="AH101" s="2"/>
      <c r="AI101" s="2"/>
      <c r="AJ101" s="2"/>
    </row>
    <row r="102" spans="1:36" x14ac:dyDescent="0.55000000000000004">
      <c r="A102" s="2"/>
      <c r="B102" s="2"/>
      <c r="C102" s="2"/>
      <c r="D102" s="2"/>
      <c r="E102" s="2"/>
      <c r="F102" s="2"/>
      <c r="G102" s="2"/>
      <c r="H102" s="2"/>
      <c r="I102" s="2"/>
      <c r="J102" s="2"/>
      <c r="K102" s="2"/>
      <c r="L102" s="2"/>
      <c r="M102" s="2"/>
      <c r="N102" s="2"/>
      <c r="O102" s="2"/>
      <c r="P102" s="2"/>
      <c r="Q102" s="2"/>
      <c r="R102" s="2"/>
      <c r="S102" s="2"/>
      <c r="T102" s="2"/>
      <c r="U102" s="2"/>
      <c r="V102" s="2"/>
      <c r="W102" s="2"/>
      <c r="X102" s="2"/>
      <c r="Y102" s="2"/>
      <c r="Z102" s="2"/>
      <c r="AA102" s="2"/>
      <c r="AB102" s="2"/>
      <c r="AC102" s="2"/>
      <c r="AD102" s="2"/>
      <c r="AE102" s="2"/>
      <c r="AF102" s="2"/>
      <c r="AG102" s="2"/>
      <c r="AH102" s="2"/>
      <c r="AI102" s="2"/>
      <c r="AJ102" s="2"/>
    </row>
    <row r="103" spans="1:36" x14ac:dyDescent="0.55000000000000004">
      <c r="A103" s="2"/>
      <c r="B103" s="2"/>
      <c r="C103" s="2"/>
      <c r="D103" s="2"/>
      <c r="E103" s="2"/>
      <c r="F103" s="2"/>
      <c r="G103" s="2"/>
      <c r="H103" s="2"/>
      <c r="I103" s="2"/>
      <c r="J103" s="2"/>
      <c r="K103" s="2"/>
      <c r="L103" s="2"/>
      <c r="M103" s="2"/>
      <c r="N103" s="2"/>
      <c r="O103" s="2"/>
      <c r="P103" s="2"/>
      <c r="Q103" s="2"/>
      <c r="R103" s="2"/>
      <c r="S103" s="2"/>
      <c r="T103" s="2"/>
      <c r="U103" s="2"/>
      <c r="V103" s="2"/>
      <c r="W103" s="2"/>
      <c r="X103" s="2"/>
      <c r="Y103" s="2"/>
      <c r="Z103" s="2"/>
      <c r="AA103" s="2"/>
      <c r="AB103" s="2"/>
      <c r="AC103" s="2"/>
      <c r="AD103" s="2"/>
      <c r="AE103" s="2"/>
      <c r="AF103" s="2"/>
      <c r="AG103" s="2"/>
      <c r="AH103" s="2"/>
      <c r="AI103" s="2"/>
      <c r="AJ103" s="2"/>
    </row>
    <row r="104" spans="1:36" x14ac:dyDescent="0.55000000000000004">
      <c r="A104" s="2"/>
      <c r="B104" s="2"/>
      <c r="C104" s="2"/>
      <c r="D104" s="2"/>
      <c r="E104" s="2"/>
      <c r="F104" s="2"/>
      <c r="G104" s="2"/>
      <c r="H104" s="2"/>
      <c r="I104" s="2"/>
      <c r="J104" s="2"/>
      <c r="K104" s="2"/>
      <c r="L104" s="2"/>
      <c r="M104" s="2"/>
      <c r="N104" s="2"/>
      <c r="O104" s="2"/>
      <c r="P104" s="2"/>
      <c r="Q104" s="2"/>
      <c r="R104" s="2"/>
      <c r="S104" s="2"/>
      <c r="T104" s="2"/>
      <c r="U104" s="2"/>
      <c r="V104" s="2"/>
      <c r="W104" s="2"/>
      <c r="X104" s="2"/>
      <c r="Y104" s="2"/>
      <c r="Z104" s="2"/>
      <c r="AA104" s="2"/>
      <c r="AB104" s="2"/>
      <c r="AC104" s="2"/>
      <c r="AD104" s="2"/>
      <c r="AE104" s="2"/>
      <c r="AF104" s="2"/>
      <c r="AG104" s="2"/>
      <c r="AH104" s="2"/>
      <c r="AI104" s="2"/>
      <c r="AJ104" s="2"/>
    </row>
    <row r="105" spans="1:36" x14ac:dyDescent="0.55000000000000004">
      <c r="A105" s="2"/>
      <c r="B105" s="2"/>
      <c r="C105" s="2"/>
      <c r="D105" s="2"/>
      <c r="E105" s="2"/>
      <c r="F105" s="2"/>
      <c r="G105" s="2"/>
      <c r="H105" s="2"/>
      <c r="I105" s="2"/>
      <c r="J105" s="2"/>
      <c r="K105" s="2"/>
      <c r="L105" s="2"/>
      <c r="M105" s="2"/>
      <c r="N105" s="2"/>
      <c r="O105" s="2"/>
      <c r="P105" s="2"/>
      <c r="Q105" s="2"/>
      <c r="R105" s="2"/>
      <c r="S105" s="2"/>
      <c r="T105" s="2"/>
      <c r="U105" s="2"/>
      <c r="V105" s="2"/>
      <c r="W105" s="2"/>
      <c r="X105" s="2"/>
      <c r="Y105" s="2"/>
      <c r="Z105" s="2"/>
      <c r="AA105" s="2"/>
      <c r="AB105" s="2"/>
      <c r="AC105" s="2"/>
      <c r="AD105" s="2"/>
      <c r="AE105" s="2"/>
      <c r="AF105" s="2"/>
      <c r="AG105" s="2"/>
      <c r="AH105" s="2"/>
      <c r="AI105" s="2"/>
      <c r="AJ105" s="2"/>
    </row>
    <row r="106" spans="1:36" x14ac:dyDescent="0.55000000000000004">
      <c r="A106" s="2"/>
      <c r="B106" s="2"/>
      <c r="C106" s="2"/>
      <c r="D106" s="2"/>
      <c r="E106" s="2"/>
      <c r="F106" s="2"/>
      <c r="G106" s="2"/>
      <c r="H106" s="2"/>
      <c r="I106" s="2"/>
      <c r="J106" s="2"/>
      <c r="K106" s="2"/>
      <c r="L106" s="2"/>
      <c r="M106" s="2"/>
      <c r="N106" s="2"/>
      <c r="O106" s="2"/>
      <c r="P106" s="2"/>
      <c r="Q106" s="2"/>
      <c r="R106" s="2"/>
      <c r="S106" s="2"/>
      <c r="T106" s="2"/>
      <c r="U106" s="2"/>
      <c r="V106" s="2"/>
      <c r="W106" s="2"/>
      <c r="X106" s="2"/>
      <c r="Y106" s="2"/>
      <c r="Z106" s="2"/>
      <c r="AA106" s="2"/>
      <c r="AB106" s="2"/>
      <c r="AC106" s="2"/>
      <c r="AD106" s="2"/>
      <c r="AE106" s="2"/>
      <c r="AF106" s="2"/>
      <c r="AG106" s="2"/>
      <c r="AH106" s="2"/>
      <c r="AI106" s="2"/>
      <c r="AJ106" s="2"/>
    </row>
    <row r="107" spans="1:36" x14ac:dyDescent="0.55000000000000004">
      <c r="A107" s="2"/>
      <c r="B107" s="2"/>
      <c r="C107" s="2"/>
      <c r="D107" s="2"/>
      <c r="E107" s="2"/>
      <c r="F107" s="2"/>
      <c r="G107" s="2"/>
      <c r="H107" s="2"/>
      <c r="I107" s="2"/>
      <c r="J107" s="2"/>
      <c r="K107" s="2"/>
      <c r="L107" s="2"/>
      <c r="M107" s="2"/>
      <c r="N107" s="2"/>
      <c r="O107" s="2"/>
      <c r="P107" s="2"/>
      <c r="Q107" s="2"/>
      <c r="R107" s="2"/>
      <c r="S107" s="2"/>
      <c r="T107" s="2"/>
      <c r="U107" s="2"/>
      <c r="V107" s="2"/>
      <c r="W107" s="2"/>
      <c r="X107" s="2"/>
      <c r="Y107" s="2"/>
      <c r="Z107" s="2"/>
      <c r="AA107" s="2"/>
      <c r="AB107" s="2"/>
      <c r="AC107" s="2"/>
      <c r="AD107" s="2"/>
      <c r="AE107" s="2"/>
      <c r="AF107" s="2"/>
      <c r="AG107" s="2"/>
      <c r="AH107" s="2"/>
      <c r="AI107" s="2"/>
      <c r="AJ107" s="2"/>
    </row>
    <row r="108" spans="1:36" x14ac:dyDescent="0.55000000000000004">
      <c r="A108" s="2"/>
      <c r="B108" s="2"/>
      <c r="C108" s="2"/>
      <c r="D108" s="2"/>
      <c r="E108" s="2"/>
      <c r="F108" s="2"/>
      <c r="G108" s="2"/>
      <c r="H108" s="2"/>
      <c r="I108" s="2"/>
      <c r="J108" s="2"/>
      <c r="K108" s="2"/>
      <c r="L108" s="2"/>
      <c r="M108" s="2"/>
      <c r="N108" s="2"/>
      <c r="O108" s="2"/>
      <c r="P108" s="2"/>
      <c r="Q108" s="2"/>
      <c r="R108" s="2"/>
      <c r="S108" s="2"/>
      <c r="T108" s="2"/>
      <c r="U108" s="2"/>
      <c r="V108" s="2"/>
      <c r="W108" s="2"/>
      <c r="X108" s="2"/>
      <c r="Y108" s="2"/>
      <c r="Z108" s="2"/>
      <c r="AA108" s="2"/>
      <c r="AB108" s="2"/>
      <c r="AC108" s="2"/>
      <c r="AD108" s="2"/>
      <c r="AE108" s="2"/>
      <c r="AF108" s="2"/>
      <c r="AG108" s="2"/>
      <c r="AH108" s="2"/>
      <c r="AI108" s="2"/>
      <c r="AJ108" s="2"/>
    </row>
    <row r="109" spans="1:36" x14ac:dyDescent="0.55000000000000004">
      <c r="A109" s="2"/>
      <c r="B109" s="2"/>
      <c r="C109" s="2"/>
      <c r="D109" s="2"/>
      <c r="E109" s="2"/>
      <c r="F109" s="2"/>
      <c r="G109" s="2"/>
      <c r="H109" s="2"/>
      <c r="I109" s="2"/>
      <c r="J109" s="2"/>
      <c r="K109" s="2"/>
      <c r="L109" s="2"/>
      <c r="M109" s="2"/>
      <c r="N109" s="2"/>
      <c r="O109" s="2"/>
      <c r="P109" s="2"/>
      <c r="Q109" s="2"/>
      <c r="R109" s="2"/>
      <c r="S109" s="2"/>
      <c r="T109" s="2"/>
      <c r="U109" s="2"/>
      <c r="V109" s="2"/>
      <c r="W109" s="2"/>
      <c r="X109" s="2"/>
      <c r="Y109" s="2"/>
      <c r="Z109" s="2"/>
      <c r="AA109" s="2"/>
      <c r="AB109" s="2"/>
      <c r="AC109" s="2"/>
      <c r="AD109" s="2"/>
      <c r="AE109" s="2"/>
      <c r="AF109" s="2"/>
      <c r="AG109" s="2"/>
      <c r="AH109" s="2"/>
      <c r="AI109" s="2"/>
      <c r="AJ109" s="2"/>
    </row>
    <row r="110" spans="1:36" x14ac:dyDescent="0.55000000000000004">
      <c r="A110" s="2"/>
      <c r="B110" s="2"/>
      <c r="C110" s="2"/>
      <c r="D110" s="2"/>
      <c r="E110" s="2"/>
      <c r="F110" s="2"/>
      <c r="G110" s="2"/>
      <c r="H110" s="2"/>
      <c r="I110" s="2"/>
      <c r="J110" s="2"/>
      <c r="K110" s="2"/>
      <c r="L110" s="2"/>
      <c r="M110" s="2"/>
      <c r="N110" s="2"/>
      <c r="O110" s="2"/>
      <c r="P110" s="2"/>
      <c r="Q110" s="2"/>
      <c r="R110" s="2"/>
      <c r="S110" s="2"/>
      <c r="T110" s="2"/>
      <c r="U110" s="2"/>
      <c r="V110" s="2"/>
      <c r="W110" s="2"/>
      <c r="X110" s="2"/>
      <c r="Y110" s="2"/>
      <c r="Z110" s="2"/>
      <c r="AA110" s="2"/>
      <c r="AB110" s="2"/>
      <c r="AC110" s="2"/>
      <c r="AD110" s="2"/>
      <c r="AE110" s="2"/>
      <c r="AF110" s="2"/>
      <c r="AG110" s="2"/>
      <c r="AH110" s="2"/>
      <c r="AI110" s="2"/>
      <c r="AJ110" s="2"/>
    </row>
    <row r="111" spans="1:36" x14ac:dyDescent="0.55000000000000004">
      <c r="A111" s="2"/>
      <c r="B111" s="2"/>
      <c r="C111" s="2"/>
      <c r="D111" s="2"/>
      <c r="E111" s="2"/>
      <c r="F111" s="2"/>
      <c r="G111" s="2"/>
      <c r="H111" s="2"/>
      <c r="I111" s="2"/>
      <c r="J111" s="2"/>
      <c r="K111" s="2"/>
      <c r="L111" s="2"/>
      <c r="M111" s="2"/>
      <c r="N111" s="2"/>
      <c r="O111" s="2"/>
      <c r="P111" s="2"/>
      <c r="Q111" s="2"/>
      <c r="R111" s="2"/>
      <c r="S111" s="2"/>
      <c r="T111" s="2"/>
      <c r="U111" s="2"/>
      <c r="V111" s="2"/>
      <c r="W111" s="2"/>
      <c r="X111" s="2"/>
      <c r="Y111" s="2"/>
      <c r="Z111" s="2"/>
      <c r="AA111" s="2"/>
      <c r="AB111" s="2"/>
      <c r="AC111" s="2"/>
      <c r="AD111" s="2"/>
      <c r="AE111" s="2"/>
      <c r="AF111" s="2"/>
      <c r="AG111" s="2"/>
      <c r="AH111" s="2"/>
      <c r="AI111" s="2"/>
      <c r="AJ111" s="2"/>
    </row>
    <row r="112" spans="1:36" x14ac:dyDescent="0.55000000000000004">
      <c r="A112" s="2"/>
      <c r="B112" s="2"/>
      <c r="C112" s="2"/>
      <c r="D112" s="2"/>
      <c r="E112" s="2"/>
      <c r="F112" s="2"/>
      <c r="G112" s="2"/>
      <c r="H112" s="2"/>
      <c r="I112" s="2"/>
      <c r="J112" s="2"/>
      <c r="K112" s="2"/>
      <c r="L112" s="2"/>
      <c r="M112" s="2"/>
      <c r="N112" s="2"/>
      <c r="O112" s="2"/>
      <c r="P112" s="2"/>
      <c r="Q112" s="2"/>
      <c r="R112" s="2"/>
      <c r="S112" s="2"/>
      <c r="T112" s="2"/>
      <c r="U112" s="2"/>
      <c r="V112" s="2"/>
      <c r="W112" s="2"/>
      <c r="X112" s="2"/>
      <c r="Y112" s="2"/>
      <c r="Z112" s="2"/>
      <c r="AA112" s="2"/>
      <c r="AB112" s="2"/>
      <c r="AC112" s="2"/>
      <c r="AD112" s="2"/>
      <c r="AE112" s="2"/>
      <c r="AF112" s="2"/>
      <c r="AG112" s="2"/>
      <c r="AH112" s="2"/>
      <c r="AI112" s="2"/>
      <c r="AJ112" s="2"/>
    </row>
    <row r="113" spans="1:36" x14ac:dyDescent="0.55000000000000004">
      <c r="A113" s="2"/>
      <c r="B113" s="2"/>
      <c r="C113" s="2"/>
      <c r="D113" s="2"/>
      <c r="E113" s="2"/>
      <c r="F113" s="2"/>
      <c r="G113" s="2"/>
      <c r="H113" s="2"/>
      <c r="I113" s="2"/>
      <c r="J113" s="2"/>
      <c r="K113" s="2"/>
      <c r="L113" s="2"/>
      <c r="M113" s="2"/>
      <c r="N113" s="2"/>
      <c r="O113" s="2"/>
      <c r="P113" s="2"/>
      <c r="Q113" s="2"/>
      <c r="R113" s="2"/>
      <c r="S113" s="2"/>
      <c r="T113" s="2"/>
      <c r="U113" s="2"/>
      <c r="V113" s="2"/>
      <c r="W113" s="2"/>
      <c r="X113" s="2"/>
      <c r="Y113" s="2"/>
      <c r="Z113" s="2"/>
      <c r="AA113" s="2"/>
      <c r="AB113" s="2"/>
      <c r="AC113" s="2"/>
      <c r="AD113" s="2"/>
      <c r="AE113" s="2"/>
      <c r="AF113" s="2"/>
      <c r="AG113" s="2"/>
      <c r="AH113" s="2"/>
      <c r="AI113" s="2"/>
      <c r="AJ113" s="2"/>
    </row>
    <row r="114" spans="1:36" x14ac:dyDescent="0.55000000000000004">
      <c r="A114" s="2"/>
      <c r="B114" s="2"/>
      <c r="C114" s="2"/>
      <c r="D114" s="2"/>
      <c r="E114" s="2"/>
      <c r="F114" s="2"/>
      <c r="G114" s="2"/>
      <c r="H114" s="2"/>
      <c r="I114" s="2"/>
      <c r="J114" s="2"/>
      <c r="K114" s="2"/>
      <c r="L114" s="2"/>
      <c r="M114" s="2"/>
      <c r="N114" s="2"/>
      <c r="O114" s="2"/>
      <c r="P114" s="2"/>
      <c r="Q114" s="2"/>
      <c r="R114" s="2"/>
      <c r="S114" s="2"/>
      <c r="T114" s="2"/>
      <c r="U114" s="2"/>
      <c r="V114" s="2"/>
      <c r="W114" s="2"/>
      <c r="X114" s="2"/>
      <c r="Y114" s="2"/>
      <c r="Z114" s="2"/>
      <c r="AA114" s="2"/>
      <c r="AB114" s="2"/>
      <c r="AC114" s="2"/>
      <c r="AD114" s="2"/>
      <c r="AE114" s="2"/>
      <c r="AF114" s="2"/>
      <c r="AG114" s="2"/>
      <c r="AH114" s="2"/>
      <c r="AI114" s="2"/>
      <c r="AJ114" s="2"/>
    </row>
    <row r="115" spans="1:36" x14ac:dyDescent="0.55000000000000004">
      <c r="A115" s="2"/>
      <c r="B115" s="2"/>
      <c r="C115" s="2"/>
      <c r="D115" s="2"/>
      <c r="E115" s="2"/>
      <c r="F115" s="2"/>
      <c r="G115" s="2"/>
      <c r="H115" s="2"/>
      <c r="I115" s="2"/>
      <c r="J115" s="2"/>
      <c r="K115" s="2"/>
      <c r="L115" s="2"/>
      <c r="M115" s="2"/>
      <c r="N115" s="2"/>
      <c r="O115" s="2"/>
      <c r="P115" s="2"/>
      <c r="Q115" s="2"/>
      <c r="R115" s="2"/>
      <c r="S115" s="2"/>
      <c r="T115" s="2"/>
      <c r="U115" s="2"/>
      <c r="V115" s="2"/>
      <c r="W115" s="2"/>
      <c r="X115" s="2"/>
      <c r="Y115" s="2"/>
      <c r="Z115" s="2"/>
      <c r="AA115" s="2"/>
      <c r="AB115" s="2"/>
      <c r="AC115" s="2"/>
      <c r="AD115" s="2"/>
      <c r="AE115" s="2"/>
      <c r="AF115" s="2"/>
      <c r="AG115" s="2"/>
      <c r="AH115" s="2"/>
      <c r="AI115" s="2"/>
      <c r="AJ115" s="2"/>
    </row>
    <row r="116" spans="1:36" x14ac:dyDescent="0.55000000000000004">
      <c r="A116" s="2"/>
      <c r="B116" s="2"/>
      <c r="C116" s="2"/>
      <c r="D116" s="2"/>
      <c r="E116" s="2"/>
      <c r="F116" s="2"/>
      <c r="G116" s="2"/>
      <c r="H116" s="2"/>
      <c r="I116" s="2"/>
      <c r="J116" s="2"/>
      <c r="K116" s="2"/>
      <c r="L116" s="2"/>
      <c r="M116" s="2"/>
      <c r="N116" s="2"/>
      <c r="O116" s="2"/>
      <c r="P116" s="2"/>
      <c r="Q116" s="2"/>
      <c r="R116" s="2"/>
      <c r="S116" s="2"/>
      <c r="T116" s="2"/>
      <c r="U116" s="2"/>
      <c r="V116" s="2"/>
      <c r="W116" s="2"/>
      <c r="X116" s="2"/>
      <c r="Y116" s="2"/>
      <c r="Z116" s="2"/>
      <c r="AA116" s="2"/>
      <c r="AB116" s="2"/>
      <c r="AC116" s="2"/>
      <c r="AD116" s="2"/>
      <c r="AE116" s="2"/>
      <c r="AF116" s="2"/>
      <c r="AG116" s="2"/>
      <c r="AH116" s="2"/>
      <c r="AI116" s="2"/>
      <c r="AJ116" s="2"/>
    </row>
    <row r="117" spans="1:36" x14ac:dyDescent="0.55000000000000004">
      <c r="A117" s="2"/>
      <c r="B117" s="2"/>
      <c r="C117" s="2"/>
      <c r="D117" s="2"/>
      <c r="E117" s="2"/>
      <c r="F117" s="2"/>
      <c r="G117" s="2"/>
      <c r="H117" s="2"/>
      <c r="I117" s="2"/>
      <c r="J117" s="2"/>
      <c r="K117" s="2"/>
      <c r="L117" s="2"/>
      <c r="M117" s="2"/>
      <c r="N117" s="2"/>
      <c r="O117" s="2"/>
      <c r="P117" s="2"/>
      <c r="Q117" s="2"/>
      <c r="R117" s="2"/>
      <c r="S117" s="2"/>
      <c r="T117" s="2"/>
      <c r="U117" s="2"/>
      <c r="V117" s="2"/>
      <c r="W117" s="2"/>
      <c r="X117" s="2"/>
      <c r="Y117" s="2"/>
      <c r="Z117" s="2"/>
      <c r="AA117" s="2"/>
      <c r="AB117" s="2"/>
      <c r="AC117" s="2"/>
      <c r="AD117" s="2"/>
      <c r="AE117" s="2"/>
      <c r="AF117" s="2"/>
      <c r="AG117" s="2"/>
      <c r="AH117" s="2"/>
      <c r="AI117" s="2"/>
      <c r="AJ117" s="2"/>
    </row>
    <row r="118" spans="1:36" x14ac:dyDescent="0.55000000000000004">
      <c r="A118" s="2"/>
      <c r="B118" s="2"/>
      <c r="C118" s="2"/>
      <c r="D118" s="2"/>
      <c r="E118" s="2"/>
      <c r="F118" s="2"/>
      <c r="G118" s="2"/>
      <c r="H118" s="2"/>
      <c r="I118" s="2"/>
      <c r="J118" s="2"/>
      <c r="K118" s="2"/>
      <c r="L118" s="2"/>
      <c r="M118" s="2"/>
      <c r="N118" s="2"/>
      <c r="O118" s="2"/>
      <c r="P118" s="2"/>
      <c r="Q118" s="2"/>
      <c r="R118" s="2"/>
      <c r="S118" s="2"/>
      <c r="T118" s="2"/>
      <c r="U118" s="2"/>
      <c r="V118" s="2"/>
      <c r="W118" s="2"/>
      <c r="X118" s="2"/>
      <c r="Y118" s="2"/>
      <c r="Z118" s="2"/>
      <c r="AA118" s="2"/>
      <c r="AB118" s="2"/>
      <c r="AC118" s="2"/>
      <c r="AD118" s="2"/>
      <c r="AE118" s="2"/>
      <c r="AF118" s="2"/>
      <c r="AG118" s="2"/>
      <c r="AH118" s="2"/>
      <c r="AI118" s="2"/>
      <c r="AJ118" s="2"/>
    </row>
    <row r="119" spans="1:36" x14ac:dyDescent="0.55000000000000004">
      <c r="A119" s="2"/>
      <c r="B119" s="2"/>
      <c r="C119" s="2"/>
      <c r="D119" s="2"/>
      <c r="E119" s="2"/>
      <c r="F119" s="2"/>
      <c r="G119" s="2"/>
      <c r="H119" s="2"/>
      <c r="I119" s="2"/>
      <c r="J119" s="2"/>
      <c r="K119" s="2"/>
      <c r="L119" s="2"/>
      <c r="M119" s="2"/>
      <c r="N119" s="2"/>
      <c r="O119" s="2"/>
      <c r="P119" s="2"/>
      <c r="Q119" s="2"/>
      <c r="R119" s="2"/>
      <c r="S119" s="2"/>
      <c r="T119" s="2"/>
      <c r="U119" s="2"/>
      <c r="V119" s="2"/>
      <c r="W119" s="2"/>
      <c r="X119" s="2"/>
      <c r="Y119" s="2"/>
      <c r="Z119" s="2"/>
      <c r="AA119" s="2"/>
      <c r="AB119" s="2"/>
      <c r="AC119" s="2"/>
      <c r="AD119" s="2"/>
      <c r="AE119" s="2"/>
      <c r="AF119" s="2"/>
      <c r="AG119" s="2"/>
      <c r="AH119" s="2"/>
      <c r="AI119" s="2"/>
      <c r="AJ119" s="2"/>
    </row>
    <row r="120" spans="1:36" x14ac:dyDescent="0.55000000000000004">
      <c r="A120" s="2"/>
      <c r="B120" s="2"/>
      <c r="C120" s="2"/>
      <c r="D120" s="2"/>
      <c r="E120" s="2"/>
      <c r="F120" s="2"/>
      <c r="G120" s="2"/>
      <c r="H120" s="2"/>
      <c r="I120" s="2"/>
      <c r="J120" s="2"/>
      <c r="K120" s="2"/>
      <c r="L120" s="2"/>
      <c r="M120" s="2"/>
      <c r="N120" s="2"/>
      <c r="O120" s="2"/>
      <c r="P120" s="2"/>
      <c r="Q120" s="2"/>
      <c r="R120" s="2"/>
      <c r="S120" s="2"/>
      <c r="T120" s="2"/>
      <c r="U120" s="2"/>
      <c r="V120" s="2"/>
      <c r="W120" s="2"/>
      <c r="X120" s="2"/>
      <c r="Y120" s="2"/>
      <c r="Z120" s="2"/>
      <c r="AA120" s="2"/>
      <c r="AB120" s="2"/>
      <c r="AC120" s="2"/>
      <c r="AD120" s="2"/>
      <c r="AE120" s="2"/>
      <c r="AF120" s="2"/>
      <c r="AG120" s="2"/>
      <c r="AH120" s="2"/>
      <c r="AI120" s="2"/>
      <c r="AJ120" s="2"/>
    </row>
    <row r="121" spans="1:36" x14ac:dyDescent="0.55000000000000004">
      <c r="A121" s="2"/>
      <c r="B121" s="2"/>
      <c r="C121" s="2"/>
      <c r="D121" s="2"/>
      <c r="E121" s="2"/>
      <c r="F121" s="2"/>
      <c r="G121" s="2"/>
      <c r="H121" s="2"/>
      <c r="I121" s="2"/>
      <c r="J121" s="2"/>
      <c r="K121" s="2"/>
      <c r="L121" s="2"/>
      <c r="M121" s="2"/>
      <c r="N121" s="2"/>
      <c r="O121" s="2"/>
      <c r="P121" s="2"/>
      <c r="Q121" s="2"/>
      <c r="R121" s="2"/>
      <c r="S121" s="2"/>
      <c r="T121" s="2"/>
      <c r="U121" s="2"/>
      <c r="V121" s="2"/>
      <c r="W121" s="2"/>
      <c r="X121" s="2"/>
      <c r="Y121" s="2"/>
      <c r="Z121" s="2"/>
      <c r="AA121" s="2"/>
      <c r="AB121" s="2"/>
      <c r="AC121" s="2"/>
      <c r="AD121" s="2"/>
      <c r="AE121" s="2"/>
      <c r="AF121" s="2"/>
      <c r="AG121" s="2"/>
      <c r="AH121" s="2"/>
      <c r="AI121" s="2"/>
      <c r="AJ121" s="2"/>
    </row>
    <row r="122" spans="1:36" x14ac:dyDescent="0.55000000000000004">
      <c r="A122" s="2"/>
      <c r="B122" s="2"/>
      <c r="C122" s="2"/>
      <c r="D122" s="2"/>
      <c r="E122" s="2"/>
      <c r="F122" s="2"/>
      <c r="G122" s="2"/>
      <c r="H122" s="2"/>
      <c r="I122" s="2"/>
      <c r="J122" s="2"/>
      <c r="K122" s="2"/>
      <c r="L122" s="2"/>
      <c r="M122" s="2"/>
      <c r="N122" s="2"/>
      <c r="O122" s="2"/>
      <c r="P122" s="2"/>
      <c r="Q122" s="2"/>
      <c r="R122" s="2"/>
      <c r="S122" s="2"/>
      <c r="T122" s="2"/>
      <c r="U122" s="2"/>
      <c r="V122" s="2"/>
      <c r="W122" s="2"/>
      <c r="X122" s="2"/>
      <c r="Y122" s="2"/>
      <c r="Z122" s="2"/>
      <c r="AA122" s="2"/>
      <c r="AB122" s="2"/>
      <c r="AC122" s="2"/>
      <c r="AD122" s="2"/>
      <c r="AE122" s="2"/>
      <c r="AF122" s="2"/>
      <c r="AG122" s="2"/>
      <c r="AH122" s="2"/>
      <c r="AI122" s="2"/>
      <c r="AJ122" s="2"/>
    </row>
    <row r="123" spans="1:36" x14ac:dyDescent="0.55000000000000004">
      <c r="A123" s="2"/>
      <c r="B123" s="2"/>
      <c r="C123" s="2"/>
      <c r="D123" s="2"/>
      <c r="E123" s="2"/>
      <c r="F123" s="2"/>
      <c r="G123" s="2"/>
      <c r="H123" s="2"/>
      <c r="I123" s="2"/>
      <c r="J123" s="2"/>
      <c r="K123" s="2"/>
      <c r="L123" s="2"/>
      <c r="M123" s="2"/>
      <c r="N123" s="2"/>
      <c r="O123" s="2"/>
      <c r="P123" s="2"/>
      <c r="Q123" s="2"/>
      <c r="R123" s="2"/>
      <c r="S123" s="2"/>
      <c r="T123" s="2"/>
      <c r="U123" s="2"/>
      <c r="V123" s="2"/>
      <c r="W123" s="2"/>
      <c r="X123" s="2"/>
      <c r="Y123" s="2"/>
      <c r="Z123" s="2"/>
      <c r="AA123" s="2"/>
      <c r="AB123" s="2"/>
      <c r="AC123" s="2"/>
      <c r="AD123" s="2"/>
      <c r="AE123" s="2"/>
      <c r="AF123" s="2"/>
      <c r="AG123" s="2"/>
      <c r="AH123" s="2"/>
      <c r="AI123" s="2"/>
      <c r="AJ123" s="2"/>
    </row>
    <row r="124" spans="1:36" x14ac:dyDescent="0.55000000000000004">
      <c r="A124" s="2"/>
      <c r="B124" s="2"/>
      <c r="C124" s="2"/>
      <c r="D124" s="2"/>
      <c r="E124" s="2"/>
      <c r="F124" s="2"/>
      <c r="G124" s="2"/>
      <c r="H124" s="2"/>
      <c r="I124" s="2"/>
      <c r="J124" s="2"/>
      <c r="K124" s="2"/>
      <c r="L124" s="2"/>
      <c r="M124" s="2"/>
      <c r="N124" s="2"/>
      <c r="O124" s="2"/>
      <c r="P124" s="2"/>
      <c r="Q124" s="2"/>
      <c r="R124" s="2"/>
      <c r="S124" s="2"/>
      <c r="T124" s="2"/>
      <c r="U124" s="2"/>
      <c r="V124" s="2"/>
      <c r="W124" s="2"/>
      <c r="X124" s="2"/>
      <c r="Y124" s="2"/>
      <c r="Z124" s="2"/>
      <c r="AA124" s="2"/>
      <c r="AB124" s="2"/>
      <c r="AC124" s="2"/>
      <c r="AD124" s="2"/>
      <c r="AE124" s="2"/>
      <c r="AF124" s="2"/>
      <c r="AG124" s="2"/>
      <c r="AH124" s="2"/>
      <c r="AI124" s="2"/>
      <c r="AJ124" s="2"/>
    </row>
    <row r="125" spans="1:36" x14ac:dyDescent="0.55000000000000004">
      <c r="A125" s="2"/>
      <c r="B125" s="2"/>
      <c r="C125" s="2"/>
      <c r="D125" s="2"/>
      <c r="E125" s="2"/>
      <c r="F125" s="2"/>
      <c r="G125" s="2"/>
      <c r="H125" s="2"/>
      <c r="I125" s="2"/>
      <c r="J125" s="2"/>
      <c r="K125" s="2"/>
      <c r="L125" s="2"/>
      <c r="M125" s="2"/>
      <c r="N125" s="2"/>
      <c r="O125" s="2"/>
      <c r="P125" s="2"/>
      <c r="Q125" s="2"/>
      <c r="R125" s="2"/>
      <c r="S125" s="2"/>
      <c r="T125" s="2"/>
      <c r="U125" s="2"/>
      <c r="V125" s="2"/>
      <c r="W125" s="2"/>
      <c r="X125" s="2"/>
      <c r="Y125" s="2"/>
      <c r="Z125" s="2"/>
      <c r="AA125" s="2"/>
      <c r="AB125" s="2"/>
      <c r="AC125" s="2"/>
      <c r="AD125" s="2"/>
      <c r="AE125" s="2"/>
      <c r="AF125" s="2"/>
      <c r="AG125" s="2"/>
      <c r="AH125" s="2"/>
      <c r="AI125" s="2"/>
      <c r="AJ125" s="2"/>
    </row>
    <row r="126" spans="1:36" x14ac:dyDescent="0.55000000000000004">
      <c r="A126" s="2"/>
      <c r="B126" s="2"/>
      <c r="C126" s="2"/>
      <c r="D126" s="2"/>
      <c r="E126" s="2"/>
      <c r="F126" s="2"/>
      <c r="G126" s="2"/>
      <c r="H126" s="2"/>
      <c r="I126" s="2"/>
      <c r="J126" s="2"/>
      <c r="K126" s="2"/>
      <c r="L126" s="2"/>
      <c r="M126" s="2"/>
      <c r="N126" s="2"/>
      <c r="O126" s="2"/>
      <c r="P126" s="2"/>
      <c r="Q126" s="2"/>
      <c r="R126" s="2"/>
      <c r="S126" s="2"/>
      <c r="T126" s="2"/>
      <c r="U126" s="2"/>
      <c r="V126" s="2"/>
      <c r="W126" s="2"/>
      <c r="X126" s="2"/>
      <c r="Y126" s="2"/>
      <c r="Z126" s="2"/>
      <c r="AA126" s="2"/>
      <c r="AB126" s="2"/>
      <c r="AC126" s="2"/>
      <c r="AD126" s="2"/>
      <c r="AE126" s="2"/>
      <c r="AF126" s="2"/>
      <c r="AG126" s="2"/>
      <c r="AH126" s="2"/>
      <c r="AI126" s="2"/>
      <c r="AJ126" s="2"/>
    </row>
    <row r="127" spans="1:36" x14ac:dyDescent="0.55000000000000004">
      <c r="A127" s="2"/>
      <c r="B127" s="2"/>
      <c r="C127" s="2"/>
      <c r="D127" s="2"/>
      <c r="E127" s="2"/>
      <c r="F127" s="2"/>
      <c r="G127" s="2"/>
      <c r="H127" s="2"/>
      <c r="I127" s="2"/>
      <c r="J127" s="2"/>
      <c r="K127" s="2"/>
      <c r="L127" s="2"/>
      <c r="M127" s="2"/>
      <c r="N127" s="2"/>
      <c r="O127" s="2"/>
      <c r="P127" s="2"/>
      <c r="Q127" s="2"/>
      <c r="R127" s="2"/>
      <c r="S127" s="2"/>
      <c r="T127" s="2"/>
      <c r="U127" s="2"/>
      <c r="V127" s="2"/>
      <c r="W127" s="2"/>
      <c r="X127" s="2"/>
      <c r="Y127" s="2"/>
      <c r="Z127" s="2"/>
      <c r="AA127" s="2"/>
      <c r="AB127" s="2"/>
      <c r="AC127" s="2"/>
      <c r="AD127" s="2"/>
      <c r="AE127" s="2"/>
      <c r="AF127" s="2"/>
      <c r="AG127" s="2"/>
      <c r="AH127" s="2"/>
      <c r="AI127" s="2"/>
      <c r="AJ127" s="2"/>
    </row>
    <row r="128" spans="1:36" x14ac:dyDescent="0.55000000000000004">
      <c r="A128" s="2"/>
      <c r="B128" s="2"/>
      <c r="C128" s="2"/>
      <c r="D128" s="2"/>
      <c r="E128" s="2"/>
      <c r="F128" s="2"/>
      <c r="G128" s="2"/>
      <c r="H128" s="2"/>
      <c r="I128" s="2"/>
      <c r="J128" s="2"/>
      <c r="K128" s="2"/>
      <c r="L128" s="2"/>
      <c r="M128" s="2"/>
      <c r="N128" s="2"/>
      <c r="O128" s="2"/>
      <c r="P128" s="2"/>
      <c r="Q128" s="2"/>
      <c r="R128" s="2"/>
      <c r="S128" s="2"/>
      <c r="T128" s="2"/>
      <c r="U128" s="2"/>
      <c r="V128" s="2"/>
      <c r="W128" s="2"/>
      <c r="X128" s="2"/>
      <c r="Y128" s="2"/>
      <c r="Z128" s="2"/>
      <c r="AA128" s="2"/>
      <c r="AB128" s="2"/>
      <c r="AC128" s="2"/>
      <c r="AD128" s="2"/>
      <c r="AE128" s="2"/>
      <c r="AF128" s="2"/>
      <c r="AG128" s="2"/>
      <c r="AH128" s="2"/>
      <c r="AI128" s="2"/>
      <c r="AJ128" s="2"/>
    </row>
    <row r="129" spans="1:36" x14ac:dyDescent="0.55000000000000004">
      <c r="A129" s="2"/>
      <c r="B129" s="2"/>
      <c r="C129" s="2"/>
      <c r="D129" s="2"/>
      <c r="E129" s="2"/>
      <c r="F129" s="2"/>
      <c r="G129" s="2"/>
      <c r="H129" s="2"/>
      <c r="I129" s="2"/>
      <c r="J129" s="2"/>
      <c r="K129" s="2"/>
      <c r="L129" s="2"/>
      <c r="M129" s="2"/>
      <c r="N129" s="2"/>
      <c r="O129" s="2"/>
      <c r="P129" s="2"/>
      <c r="Q129" s="2"/>
      <c r="R129" s="2"/>
      <c r="S129" s="2"/>
      <c r="T129" s="2"/>
      <c r="U129" s="2"/>
      <c r="V129" s="2"/>
      <c r="W129" s="2"/>
      <c r="X129" s="2"/>
      <c r="Y129" s="2"/>
      <c r="Z129" s="2"/>
      <c r="AA129" s="2"/>
      <c r="AB129" s="2"/>
      <c r="AC129" s="2"/>
      <c r="AD129" s="2"/>
      <c r="AE129" s="2"/>
      <c r="AF129" s="2"/>
      <c r="AG129" s="2"/>
      <c r="AH129" s="2"/>
      <c r="AI129" s="2"/>
      <c r="AJ129" s="2"/>
    </row>
    <row r="130" spans="1:36" x14ac:dyDescent="0.55000000000000004">
      <c r="A130" s="2"/>
      <c r="B130" s="2"/>
      <c r="C130" s="2"/>
      <c r="D130" s="2"/>
      <c r="E130" s="2"/>
      <c r="F130" s="2"/>
      <c r="G130" s="2"/>
      <c r="H130" s="2"/>
      <c r="I130" s="2"/>
      <c r="J130" s="2"/>
      <c r="K130" s="2"/>
      <c r="L130" s="2"/>
      <c r="M130" s="2"/>
      <c r="N130" s="2"/>
      <c r="O130" s="2"/>
      <c r="P130" s="2"/>
      <c r="Q130" s="2"/>
      <c r="R130" s="2"/>
      <c r="S130" s="2"/>
      <c r="T130" s="2"/>
      <c r="U130" s="2"/>
      <c r="V130" s="2"/>
      <c r="W130" s="2"/>
      <c r="X130" s="2"/>
      <c r="Y130" s="2"/>
      <c r="Z130" s="2"/>
      <c r="AA130" s="2"/>
      <c r="AB130" s="2"/>
      <c r="AC130" s="2"/>
      <c r="AD130" s="2"/>
      <c r="AE130" s="2"/>
      <c r="AF130" s="2"/>
      <c r="AG130" s="2"/>
      <c r="AH130" s="2"/>
      <c r="AI130" s="2"/>
      <c r="AJ130" s="2"/>
    </row>
    <row r="131" spans="1:36" x14ac:dyDescent="0.55000000000000004">
      <c r="A131" s="2"/>
      <c r="B131" s="2"/>
      <c r="C131" s="2"/>
      <c r="D131" s="2"/>
      <c r="E131" s="2"/>
      <c r="F131" s="2"/>
      <c r="G131" s="2"/>
      <c r="H131" s="2"/>
      <c r="I131" s="2"/>
      <c r="J131" s="2"/>
      <c r="K131" s="2"/>
      <c r="L131" s="2"/>
      <c r="M131" s="2"/>
      <c r="N131" s="2"/>
      <c r="O131" s="2"/>
      <c r="P131" s="2"/>
      <c r="Q131" s="2"/>
      <c r="R131" s="2"/>
      <c r="S131" s="2"/>
      <c r="T131" s="2"/>
      <c r="U131" s="2"/>
      <c r="V131" s="2"/>
      <c r="W131" s="2"/>
      <c r="X131" s="2"/>
      <c r="Y131" s="2"/>
      <c r="Z131" s="2"/>
      <c r="AA131" s="2"/>
      <c r="AB131" s="2"/>
      <c r="AC131" s="2"/>
      <c r="AD131" s="2"/>
      <c r="AE131" s="2"/>
      <c r="AF131" s="2"/>
      <c r="AG131" s="2"/>
      <c r="AH131" s="2"/>
      <c r="AI131" s="2"/>
      <c r="AJ131" s="2"/>
    </row>
    <row r="132" spans="1:36" x14ac:dyDescent="0.55000000000000004">
      <c r="A132" s="2"/>
      <c r="B132" s="2"/>
      <c r="C132" s="2"/>
      <c r="D132" s="2"/>
      <c r="E132" s="2"/>
      <c r="F132" s="2"/>
      <c r="G132" s="2"/>
      <c r="H132" s="2"/>
      <c r="I132" s="2"/>
      <c r="J132" s="2"/>
      <c r="K132" s="2"/>
      <c r="L132" s="2"/>
      <c r="M132" s="2"/>
      <c r="N132" s="2"/>
      <c r="O132" s="2"/>
      <c r="P132" s="2"/>
      <c r="Q132" s="2"/>
      <c r="R132" s="2"/>
      <c r="S132" s="2"/>
      <c r="T132" s="2"/>
      <c r="U132" s="2"/>
      <c r="V132" s="2"/>
      <c r="W132" s="2"/>
      <c r="X132" s="2"/>
      <c r="Y132" s="2"/>
      <c r="Z132" s="2"/>
      <c r="AA132" s="2"/>
      <c r="AB132" s="2"/>
      <c r="AC132" s="2"/>
      <c r="AD132" s="2"/>
      <c r="AE132" s="2"/>
      <c r="AF132" s="2"/>
      <c r="AG132" s="2"/>
      <c r="AH132" s="2"/>
      <c r="AI132" s="2"/>
      <c r="AJ132" s="2"/>
    </row>
    <row r="133" spans="1:36" x14ac:dyDescent="0.55000000000000004">
      <c r="A133" s="2"/>
      <c r="B133" s="2"/>
      <c r="C133" s="2"/>
      <c r="D133" s="2"/>
      <c r="E133" s="2"/>
      <c r="F133" s="2"/>
      <c r="G133" s="2"/>
      <c r="H133" s="2"/>
      <c r="I133" s="2"/>
      <c r="J133" s="2"/>
      <c r="K133" s="2"/>
      <c r="L133" s="2"/>
      <c r="M133" s="2"/>
      <c r="N133" s="2"/>
      <c r="O133" s="2"/>
      <c r="P133" s="2"/>
      <c r="Q133" s="2"/>
      <c r="R133" s="2"/>
      <c r="S133" s="2"/>
      <c r="T133" s="2"/>
      <c r="U133" s="2"/>
      <c r="V133" s="2"/>
      <c r="W133" s="2"/>
      <c r="X133" s="2"/>
      <c r="Y133" s="2"/>
      <c r="Z133" s="2"/>
      <c r="AA133" s="2"/>
      <c r="AB133" s="2"/>
      <c r="AC133" s="2"/>
      <c r="AD133" s="2"/>
      <c r="AE133" s="2"/>
      <c r="AF133" s="2"/>
      <c r="AG133" s="2"/>
      <c r="AH133" s="2"/>
      <c r="AI133" s="2"/>
      <c r="AJ133" s="2"/>
    </row>
    <row r="134" spans="1:36" x14ac:dyDescent="0.55000000000000004">
      <c r="A134" s="2"/>
      <c r="B134" s="2"/>
      <c r="C134" s="2"/>
      <c r="D134" s="2"/>
      <c r="E134" s="2"/>
      <c r="F134" s="2"/>
      <c r="G134" s="2"/>
      <c r="H134" s="2"/>
      <c r="I134" s="2"/>
      <c r="J134" s="2"/>
      <c r="K134" s="2"/>
      <c r="L134" s="2"/>
      <c r="M134" s="2"/>
      <c r="N134" s="2"/>
      <c r="O134" s="2"/>
      <c r="P134" s="2"/>
      <c r="Q134" s="2"/>
      <c r="R134" s="2"/>
      <c r="S134" s="2"/>
      <c r="T134" s="2"/>
      <c r="U134" s="2"/>
      <c r="V134" s="2"/>
      <c r="W134" s="2"/>
      <c r="X134" s="2"/>
      <c r="Y134" s="2"/>
      <c r="Z134" s="2"/>
      <c r="AA134" s="2"/>
      <c r="AB134" s="2"/>
      <c r="AC134" s="2"/>
      <c r="AD134" s="2"/>
      <c r="AE134" s="2"/>
      <c r="AF134" s="2"/>
      <c r="AG134" s="2"/>
      <c r="AH134" s="2"/>
      <c r="AI134" s="2"/>
      <c r="AJ134" s="2"/>
    </row>
    <row r="135" spans="1:36" x14ac:dyDescent="0.55000000000000004">
      <c r="A135" s="2"/>
      <c r="B135" s="2"/>
      <c r="C135" s="2"/>
      <c r="D135" s="2"/>
      <c r="E135" s="2"/>
      <c r="F135" s="2"/>
      <c r="G135" s="2"/>
      <c r="H135" s="2"/>
      <c r="I135" s="2"/>
      <c r="J135" s="2"/>
      <c r="K135" s="2"/>
      <c r="L135" s="2"/>
      <c r="M135" s="2"/>
      <c r="N135" s="2"/>
      <c r="O135" s="2"/>
      <c r="P135" s="2"/>
      <c r="Q135" s="2"/>
      <c r="R135" s="2"/>
      <c r="S135" s="2"/>
      <c r="T135" s="2"/>
      <c r="U135" s="2"/>
      <c r="V135" s="2"/>
      <c r="W135" s="2"/>
      <c r="X135" s="2"/>
      <c r="Y135" s="2"/>
      <c r="Z135" s="2"/>
      <c r="AA135" s="2"/>
      <c r="AB135" s="2"/>
      <c r="AC135" s="2"/>
      <c r="AD135" s="2"/>
      <c r="AE135" s="2"/>
      <c r="AF135" s="2"/>
      <c r="AG135" s="2"/>
      <c r="AH135" s="2"/>
      <c r="AI135" s="2"/>
      <c r="AJ135" s="2"/>
    </row>
    <row r="136" spans="1:36" x14ac:dyDescent="0.55000000000000004">
      <c r="A136" s="2"/>
      <c r="B136" s="2"/>
      <c r="C136" s="2"/>
      <c r="D136" s="2"/>
      <c r="E136" s="2"/>
      <c r="F136" s="2"/>
      <c r="G136" s="2"/>
      <c r="H136" s="2"/>
      <c r="I136" s="2"/>
      <c r="J136" s="2"/>
      <c r="K136" s="2"/>
      <c r="L136" s="2"/>
      <c r="M136" s="2"/>
      <c r="N136" s="2"/>
      <c r="O136" s="2"/>
      <c r="P136" s="2"/>
      <c r="Q136" s="2"/>
      <c r="R136" s="2"/>
      <c r="S136" s="2"/>
      <c r="T136" s="2"/>
      <c r="U136" s="2"/>
      <c r="V136" s="2"/>
      <c r="W136" s="2"/>
      <c r="X136" s="2"/>
      <c r="Y136" s="2"/>
      <c r="Z136" s="2"/>
      <c r="AA136" s="2"/>
      <c r="AB136" s="2"/>
      <c r="AC136" s="2"/>
      <c r="AD136" s="2"/>
      <c r="AE136" s="2"/>
      <c r="AF136" s="2"/>
      <c r="AG136" s="2"/>
      <c r="AH136" s="2"/>
      <c r="AI136" s="2"/>
      <c r="AJ136" s="2"/>
    </row>
    <row r="137" spans="1:36" x14ac:dyDescent="0.55000000000000004">
      <c r="A137" s="2"/>
      <c r="B137" s="2"/>
      <c r="C137" s="2"/>
      <c r="D137" s="2"/>
      <c r="E137" s="2"/>
      <c r="F137" s="2"/>
      <c r="G137" s="2"/>
      <c r="H137" s="2"/>
      <c r="I137" s="2"/>
      <c r="J137" s="2"/>
      <c r="K137" s="2"/>
      <c r="L137" s="2"/>
      <c r="M137" s="2"/>
      <c r="N137" s="2"/>
      <c r="O137" s="2"/>
      <c r="P137" s="2"/>
      <c r="Q137" s="2"/>
      <c r="R137" s="2"/>
      <c r="S137" s="2"/>
      <c r="T137" s="2"/>
      <c r="U137" s="2"/>
      <c r="V137" s="2"/>
      <c r="W137" s="2"/>
      <c r="X137" s="2"/>
      <c r="Y137" s="2"/>
      <c r="Z137" s="2"/>
      <c r="AA137" s="2"/>
      <c r="AB137" s="2"/>
      <c r="AC137" s="2"/>
      <c r="AD137" s="2"/>
      <c r="AE137" s="2"/>
      <c r="AF137" s="2"/>
      <c r="AG137" s="2"/>
      <c r="AH137" s="2"/>
      <c r="AI137" s="2"/>
      <c r="AJ137" s="2"/>
    </row>
    <row r="138" spans="1:36" x14ac:dyDescent="0.55000000000000004">
      <c r="A138" s="2"/>
      <c r="B138" s="2"/>
      <c r="C138" s="2"/>
      <c r="D138" s="2"/>
      <c r="E138" s="2"/>
      <c r="F138" s="2"/>
      <c r="G138" s="2"/>
      <c r="H138" s="2"/>
      <c r="I138" s="2"/>
      <c r="J138" s="2"/>
      <c r="K138" s="2"/>
      <c r="L138" s="2"/>
      <c r="M138" s="2"/>
      <c r="N138" s="2"/>
      <c r="O138" s="2"/>
      <c r="P138" s="2"/>
      <c r="Q138" s="2"/>
      <c r="R138" s="2"/>
      <c r="S138" s="2"/>
      <c r="T138" s="2"/>
      <c r="U138" s="2"/>
      <c r="V138" s="2"/>
      <c r="W138" s="2"/>
      <c r="X138" s="2"/>
      <c r="Y138" s="2"/>
      <c r="Z138" s="2"/>
      <c r="AA138" s="2"/>
      <c r="AB138" s="2"/>
      <c r="AC138" s="2"/>
      <c r="AD138" s="2"/>
      <c r="AE138" s="2"/>
      <c r="AF138" s="2"/>
      <c r="AG138" s="2"/>
      <c r="AH138" s="2"/>
      <c r="AI138" s="2"/>
      <c r="AJ138" s="2"/>
    </row>
    <row r="139" spans="1:36" x14ac:dyDescent="0.55000000000000004">
      <c r="A139" s="2"/>
      <c r="B139" s="2"/>
      <c r="C139" s="2"/>
      <c r="D139" s="2"/>
      <c r="E139" s="2"/>
      <c r="F139" s="2"/>
      <c r="G139" s="2"/>
      <c r="H139" s="2"/>
      <c r="I139" s="2"/>
      <c r="J139" s="2"/>
      <c r="K139" s="2"/>
      <c r="L139" s="2"/>
      <c r="M139" s="2"/>
      <c r="N139" s="2"/>
      <c r="O139" s="2"/>
      <c r="P139" s="2"/>
      <c r="Q139" s="2"/>
      <c r="R139" s="2"/>
      <c r="S139" s="2"/>
      <c r="T139" s="2"/>
      <c r="U139" s="2"/>
      <c r="V139" s="2"/>
      <c r="W139" s="2"/>
      <c r="X139" s="2"/>
      <c r="Y139" s="2"/>
      <c r="Z139" s="2"/>
      <c r="AA139" s="2"/>
      <c r="AB139" s="2"/>
      <c r="AC139" s="2"/>
      <c r="AD139" s="2"/>
      <c r="AE139" s="2"/>
      <c r="AF139" s="2"/>
      <c r="AG139" s="2"/>
      <c r="AH139" s="2"/>
      <c r="AI139" s="2"/>
      <c r="AJ139" s="2"/>
    </row>
    <row r="140" spans="1:36" x14ac:dyDescent="0.55000000000000004">
      <c r="A140" s="2"/>
      <c r="B140" s="2"/>
      <c r="C140" s="2"/>
      <c r="D140" s="2"/>
      <c r="E140" s="2"/>
      <c r="F140" s="2"/>
      <c r="G140" s="2"/>
      <c r="H140" s="2"/>
      <c r="I140" s="2"/>
      <c r="J140" s="2"/>
      <c r="K140" s="2"/>
      <c r="L140" s="2"/>
      <c r="M140" s="2"/>
      <c r="N140" s="2"/>
      <c r="O140" s="2"/>
      <c r="P140" s="2"/>
      <c r="Q140" s="2"/>
      <c r="R140" s="2"/>
      <c r="S140" s="2"/>
      <c r="T140" s="2"/>
      <c r="U140" s="2"/>
      <c r="V140" s="2"/>
      <c r="W140" s="2"/>
      <c r="X140" s="2"/>
      <c r="Y140" s="2"/>
      <c r="Z140" s="2"/>
      <c r="AA140" s="2"/>
      <c r="AB140" s="2"/>
      <c r="AC140" s="2"/>
      <c r="AD140" s="2"/>
      <c r="AE140" s="2"/>
      <c r="AF140" s="2"/>
      <c r="AG140" s="2"/>
      <c r="AH140" s="2"/>
      <c r="AI140" s="2"/>
      <c r="AJ140" s="2"/>
    </row>
    <row r="141" spans="1:36" x14ac:dyDescent="0.55000000000000004">
      <c r="A141" s="2"/>
      <c r="B141" s="2"/>
      <c r="C141" s="2"/>
      <c r="D141" s="2"/>
      <c r="E141" s="2"/>
      <c r="F141" s="2"/>
      <c r="G141" s="2"/>
      <c r="H141" s="2"/>
      <c r="I141" s="2"/>
      <c r="J141" s="2"/>
      <c r="K141" s="2"/>
      <c r="L141" s="2"/>
      <c r="M141" s="2"/>
      <c r="N141" s="2"/>
      <c r="O141" s="2"/>
      <c r="P141" s="2"/>
      <c r="Q141" s="2"/>
      <c r="R141" s="2"/>
      <c r="S141" s="2"/>
      <c r="T141" s="2"/>
      <c r="U141" s="2"/>
      <c r="V141" s="2"/>
      <c r="W141" s="2"/>
      <c r="X141" s="2"/>
      <c r="Y141" s="2"/>
      <c r="Z141" s="2"/>
      <c r="AA141" s="2"/>
      <c r="AB141" s="2"/>
      <c r="AC141" s="2"/>
      <c r="AD141" s="2"/>
      <c r="AE141" s="2"/>
      <c r="AF141" s="2"/>
      <c r="AG141" s="2"/>
      <c r="AH141" s="2"/>
      <c r="AI141" s="2"/>
      <c r="AJ141" s="2"/>
    </row>
    <row r="142" spans="1:36" x14ac:dyDescent="0.55000000000000004">
      <c r="A142" s="2"/>
      <c r="B142" s="2"/>
      <c r="C142" s="2"/>
      <c r="D142" s="2"/>
      <c r="E142" s="2"/>
      <c r="F142" s="2"/>
      <c r="G142" s="2"/>
      <c r="H142" s="2"/>
      <c r="I142" s="2"/>
      <c r="J142" s="2"/>
      <c r="K142" s="2"/>
      <c r="L142" s="2"/>
      <c r="M142" s="2"/>
      <c r="N142" s="2"/>
      <c r="O142" s="2"/>
      <c r="P142" s="2"/>
      <c r="Q142" s="2"/>
      <c r="R142" s="2"/>
      <c r="S142" s="2"/>
      <c r="T142" s="2"/>
      <c r="U142" s="2"/>
      <c r="V142" s="2"/>
      <c r="W142" s="2"/>
      <c r="X142" s="2"/>
      <c r="Y142" s="2"/>
      <c r="Z142" s="2"/>
      <c r="AA142" s="2"/>
      <c r="AB142" s="2"/>
      <c r="AC142" s="2"/>
      <c r="AD142" s="2"/>
      <c r="AE142" s="2"/>
      <c r="AF142" s="2"/>
      <c r="AG142" s="2"/>
      <c r="AH142" s="2"/>
      <c r="AI142" s="2"/>
      <c r="AJ142" s="2"/>
    </row>
  </sheetData>
  <mergeCells count="5">
    <mergeCell ref="B37:L37"/>
    <mergeCell ref="M8:Q8"/>
    <mergeCell ref="B27:L27"/>
    <mergeCell ref="B39:F39"/>
    <mergeCell ref="G39:L39"/>
  </mergeCells>
  <pageMargins left="0.7" right="0.7" top="0.75" bottom="0.75" header="0.3" footer="0.3"/>
  <pageSetup scale="71" orientation="portrait" r:id="rId1"/>
  <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R59"/>
  <sheetViews>
    <sheetView showGridLines="0" topLeftCell="A22" zoomScale="115" zoomScaleNormal="115" workbookViewId="0">
      <selection activeCell="C36" sqref="C36"/>
    </sheetView>
  </sheetViews>
  <sheetFormatPr defaultRowHeight="14.4" x14ac:dyDescent="0.55000000000000004"/>
  <cols>
    <col min="1" max="1" width="4.41796875" customWidth="1"/>
    <col min="2" max="2" width="5.578125" customWidth="1"/>
    <col min="3" max="3" width="41.41796875" customWidth="1"/>
    <col min="4" max="4" width="13.15625" customWidth="1"/>
    <col min="5" max="5" width="2.15625" customWidth="1"/>
    <col min="6" max="6" width="12.83984375" customWidth="1"/>
    <col min="8" max="8" width="12.68359375" customWidth="1"/>
    <col min="9" max="9" width="13.578125" customWidth="1"/>
    <col min="12" max="12" width="10.15625" bestFit="1" customWidth="1"/>
  </cols>
  <sheetData>
    <row r="1" spans="1:18" x14ac:dyDescent="0.55000000000000004">
      <c r="A1" s="85"/>
      <c r="B1" s="85"/>
      <c r="C1" s="85"/>
      <c r="D1" s="85"/>
      <c r="E1" s="85"/>
      <c r="F1" s="85"/>
      <c r="G1" s="85"/>
      <c r="H1" s="85"/>
      <c r="I1" s="85"/>
      <c r="J1" s="85"/>
      <c r="K1" s="85"/>
      <c r="L1" s="85"/>
      <c r="M1" s="85"/>
      <c r="N1" s="85"/>
      <c r="O1" s="85"/>
      <c r="P1" s="85"/>
      <c r="Q1" s="85"/>
      <c r="R1" s="85"/>
    </row>
    <row r="2" spans="1:18" ht="23.1" x14ac:dyDescent="0.85">
      <c r="A2" s="85"/>
      <c r="B2" s="102" t="s">
        <v>51</v>
      </c>
      <c r="C2" s="85"/>
      <c r="D2" s="85"/>
      <c r="E2" s="85"/>
      <c r="F2" s="85"/>
      <c r="G2" s="85"/>
      <c r="H2" s="85"/>
      <c r="I2" s="85"/>
      <c r="J2" s="85"/>
      <c r="K2" s="85"/>
      <c r="L2" s="85"/>
      <c r="M2" s="85"/>
      <c r="N2" s="85"/>
      <c r="O2" s="85"/>
      <c r="P2" s="85"/>
      <c r="Q2" s="85"/>
      <c r="R2" s="85"/>
    </row>
    <row r="3" spans="1:18" x14ac:dyDescent="0.55000000000000004">
      <c r="A3" s="85"/>
      <c r="B3" s="85"/>
      <c r="C3" s="85"/>
      <c r="D3" s="85"/>
      <c r="E3" s="85"/>
      <c r="F3" s="85"/>
      <c r="G3" s="85"/>
      <c r="H3" s="85"/>
      <c r="I3" s="85"/>
      <c r="J3" s="85"/>
      <c r="K3" s="85"/>
      <c r="L3" s="85"/>
      <c r="M3" s="85"/>
      <c r="N3" s="85"/>
      <c r="O3" s="85"/>
      <c r="P3" s="85"/>
      <c r="Q3" s="85"/>
      <c r="R3" s="85"/>
    </row>
    <row r="4" spans="1:18" ht="18.600000000000001" thickBot="1" x14ac:dyDescent="0.75">
      <c r="A4" s="85"/>
      <c r="B4" s="101"/>
      <c r="C4" s="85"/>
      <c r="D4" s="85"/>
      <c r="E4" s="85"/>
      <c r="F4" s="85"/>
      <c r="G4" s="85"/>
      <c r="H4" s="85"/>
      <c r="I4" s="168" t="s">
        <v>0</v>
      </c>
      <c r="J4" s="168"/>
      <c r="K4" s="168"/>
      <c r="L4" s="168"/>
      <c r="M4" s="168"/>
      <c r="N4" s="85"/>
      <c r="O4" s="85"/>
      <c r="P4" s="85"/>
      <c r="Q4" s="85"/>
      <c r="R4" s="85"/>
    </row>
    <row r="5" spans="1:18" ht="14.7" thickBot="1" x14ac:dyDescent="0.6">
      <c r="A5" s="85"/>
      <c r="B5" s="101"/>
      <c r="C5" s="85"/>
      <c r="D5" s="85"/>
      <c r="E5" s="85"/>
      <c r="F5" s="85"/>
      <c r="G5" s="85"/>
      <c r="H5" s="85"/>
      <c r="I5" s="96" t="s">
        <v>1</v>
      </c>
      <c r="J5" s="97" t="s">
        <v>2</v>
      </c>
      <c r="K5" s="97" t="s">
        <v>3</v>
      </c>
      <c r="L5" s="97" t="s">
        <v>4</v>
      </c>
      <c r="M5" s="98" t="s">
        <v>5</v>
      </c>
      <c r="N5" s="85"/>
      <c r="O5" s="85"/>
      <c r="P5" s="85"/>
      <c r="Q5" s="85"/>
      <c r="R5" s="85"/>
    </row>
    <row r="6" spans="1:18" x14ac:dyDescent="0.55000000000000004">
      <c r="A6" s="85"/>
      <c r="B6" s="101"/>
      <c r="C6" s="85"/>
      <c r="D6" s="85"/>
      <c r="E6" s="85"/>
      <c r="F6" s="85"/>
      <c r="G6" s="85"/>
      <c r="H6" s="85"/>
      <c r="I6" s="93">
        <v>1</v>
      </c>
      <c r="J6" s="94">
        <v>0.33329999999999999</v>
      </c>
      <c r="K6" s="94">
        <v>0.2</v>
      </c>
      <c r="L6" s="94">
        <v>0.1429</v>
      </c>
      <c r="M6" s="95">
        <v>0.1</v>
      </c>
      <c r="N6" s="85"/>
      <c r="O6" s="85"/>
      <c r="P6" s="85"/>
      <c r="Q6" s="85"/>
      <c r="R6" s="85"/>
    </row>
    <row r="7" spans="1:18" x14ac:dyDescent="0.55000000000000004">
      <c r="A7" s="85"/>
      <c r="B7" s="101"/>
      <c r="C7" s="85"/>
      <c r="D7" s="85"/>
      <c r="E7" s="85"/>
      <c r="F7" s="85"/>
      <c r="G7" s="85"/>
      <c r="H7" s="85"/>
      <c r="I7" s="89">
        <v>2</v>
      </c>
      <c r="J7" s="88">
        <v>0.44450000000000001</v>
      </c>
      <c r="K7" s="88">
        <v>0.32</v>
      </c>
      <c r="L7" s="88">
        <v>0.24490000000000001</v>
      </c>
      <c r="M7" s="90">
        <v>0.18</v>
      </c>
      <c r="N7" s="85"/>
      <c r="O7" s="85"/>
      <c r="P7" s="85"/>
      <c r="Q7" s="85"/>
      <c r="R7" s="85"/>
    </row>
    <row r="8" spans="1:18" x14ac:dyDescent="0.55000000000000004">
      <c r="A8" s="85"/>
      <c r="B8" s="101"/>
      <c r="C8" s="85"/>
      <c r="D8" s="85"/>
      <c r="E8" s="85"/>
      <c r="F8" s="85"/>
      <c r="G8" s="85"/>
      <c r="H8" s="85"/>
      <c r="I8" s="89">
        <v>3</v>
      </c>
      <c r="J8" s="88">
        <v>0.14810000000000001</v>
      </c>
      <c r="K8" s="88">
        <v>0.192</v>
      </c>
      <c r="L8" s="88">
        <v>0.1749</v>
      </c>
      <c r="M8" s="90">
        <v>0.14399999999999999</v>
      </c>
      <c r="N8" s="85"/>
      <c r="O8" s="85"/>
      <c r="P8" s="85"/>
      <c r="Q8" s="85"/>
      <c r="R8" s="85"/>
    </row>
    <row r="9" spans="1:18" x14ac:dyDescent="0.55000000000000004">
      <c r="A9" s="85"/>
      <c r="B9" s="101"/>
      <c r="C9" s="85"/>
      <c r="D9" s="85"/>
      <c r="E9" s="85"/>
      <c r="F9" s="85"/>
      <c r="G9" s="85"/>
      <c r="H9" s="85"/>
      <c r="I9" s="89">
        <v>4</v>
      </c>
      <c r="J9" s="88">
        <v>7.4099999999999999E-2</v>
      </c>
      <c r="K9" s="88">
        <v>0.1152</v>
      </c>
      <c r="L9" s="88">
        <v>0.1249</v>
      </c>
      <c r="M9" s="90">
        <v>0.1152</v>
      </c>
      <c r="N9" s="85"/>
      <c r="O9" s="85"/>
      <c r="P9" s="85"/>
      <c r="Q9" s="85"/>
      <c r="R9" s="85"/>
    </row>
    <row r="10" spans="1:18" x14ac:dyDescent="0.55000000000000004">
      <c r="A10" s="85"/>
      <c r="B10" s="101"/>
      <c r="C10" s="85"/>
      <c r="D10" s="85"/>
      <c r="E10" s="85"/>
      <c r="F10" s="85"/>
      <c r="G10" s="85"/>
      <c r="H10" s="85"/>
      <c r="I10" s="89">
        <v>5</v>
      </c>
      <c r="J10" s="99"/>
      <c r="K10" s="88">
        <v>0.1152</v>
      </c>
      <c r="L10" s="88">
        <v>8.9300000000000004E-2</v>
      </c>
      <c r="M10" s="90">
        <v>9.2200000000000004E-2</v>
      </c>
      <c r="N10" s="85"/>
      <c r="O10" s="85"/>
      <c r="P10" s="85"/>
      <c r="Q10" s="85"/>
      <c r="R10" s="85"/>
    </row>
    <row r="11" spans="1:18" x14ac:dyDescent="0.55000000000000004">
      <c r="A11" s="85"/>
      <c r="B11" s="101"/>
      <c r="C11" s="85"/>
      <c r="D11" s="85"/>
      <c r="E11" s="85"/>
      <c r="F11" s="85"/>
      <c r="G11" s="85"/>
      <c r="H11" s="85"/>
      <c r="I11" s="89">
        <v>6</v>
      </c>
      <c r="J11" s="99"/>
      <c r="K11" s="88">
        <v>5.7599999999999998E-2</v>
      </c>
      <c r="L11" s="88">
        <v>8.9200000000000002E-2</v>
      </c>
      <c r="M11" s="90">
        <v>7.3700000000000002E-2</v>
      </c>
      <c r="N11" s="85"/>
      <c r="O11" s="85"/>
      <c r="P11" s="85"/>
      <c r="Q11" s="85"/>
      <c r="R11" s="85"/>
    </row>
    <row r="12" spans="1:18" x14ac:dyDescent="0.55000000000000004">
      <c r="A12" s="85"/>
      <c r="B12" s="85"/>
      <c r="C12" s="85"/>
      <c r="D12" s="85"/>
      <c r="E12" s="85"/>
      <c r="F12" s="103"/>
      <c r="G12" s="85"/>
      <c r="H12" s="85"/>
      <c r="I12" s="89">
        <v>7</v>
      </c>
      <c r="J12" s="99"/>
      <c r="K12" s="99"/>
      <c r="L12" s="88">
        <v>8.9300000000000004E-2</v>
      </c>
      <c r="M12" s="90">
        <v>6.5500000000000003E-2</v>
      </c>
      <c r="N12" s="85"/>
      <c r="O12" s="85"/>
      <c r="P12" s="85"/>
      <c r="Q12" s="85"/>
      <c r="R12" s="85"/>
    </row>
    <row r="13" spans="1:18" x14ac:dyDescent="0.55000000000000004">
      <c r="A13" s="85"/>
      <c r="B13" s="85"/>
      <c r="C13" s="85"/>
      <c r="D13" s="85"/>
      <c r="E13" s="85"/>
      <c r="F13" s="104"/>
      <c r="G13" s="85"/>
      <c r="H13" s="85"/>
      <c r="I13" s="89">
        <v>8</v>
      </c>
      <c r="J13" s="99"/>
      <c r="K13" s="99"/>
      <c r="L13" s="88">
        <v>4.4600000000000001E-2</v>
      </c>
      <c r="M13" s="90">
        <v>6.5500000000000003E-2</v>
      </c>
      <c r="N13" s="85"/>
      <c r="O13" s="85"/>
      <c r="P13" s="85"/>
      <c r="Q13" s="85"/>
      <c r="R13" s="85"/>
    </row>
    <row r="14" spans="1:18" x14ac:dyDescent="0.55000000000000004">
      <c r="A14" s="85"/>
      <c r="B14" s="85"/>
      <c r="C14" s="86"/>
      <c r="D14" s="86"/>
      <c r="E14" s="86"/>
      <c r="F14" s="86"/>
      <c r="G14" s="86"/>
      <c r="H14" s="85"/>
      <c r="I14" s="89">
        <v>9</v>
      </c>
      <c r="J14" s="99"/>
      <c r="K14" s="99"/>
      <c r="L14" s="99"/>
      <c r="M14" s="90">
        <v>6.5600000000000006E-2</v>
      </c>
      <c r="N14" s="85"/>
      <c r="O14" s="85"/>
      <c r="P14" s="85"/>
      <c r="Q14" s="85"/>
      <c r="R14" s="85"/>
    </row>
    <row r="15" spans="1:18" x14ac:dyDescent="0.55000000000000004">
      <c r="A15" s="85"/>
      <c r="B15" s="85"/>
      <c r="C15" s="86"/>
      <c r="D15" s="86"/>
      <c r="E15" s="86"/>
      <c r="F15" s="86"/>
      <c r="G15" s="86"/>
      <c r="H15" s="85"/>
      <c r="I15" s="89">
        <v>10</v>
      </c>
      <c r="J15" s="99"/>
      <c r="K15" s="99"/>
      <c r="L15" s="99"/>
      <c r="M15" s="90">
        <v>6.5500000000000003E-2</v>
      </c>
      <c r="N15" s="85"/>
      <c r="O15" s="85"/>
      <c r="P15" s="85"/>
      <c r="Q15" s="85"/>
      <c r="R15" s="85"/>
    </row>
    <row r="16" spans="1:18" ht="14.7" thickBot="1" x14ac:dyDescent="0.6">
      <c r="A16" s="85"/>
      <c r="B16" s="85"/>
      <c r="C16" s="86"/>
      <c r="D16" s="86"/>
      <c r="E16" s="86"/>
      <c r="F16" s="86"/>
      <c r="G16" s="86"/>
      <c r="H16" s="85"/>
      <c r="I16" s="91">
        <v>11</v>
      </c>
      <c r="J16" s="100"/>
      <c r="K16" s="100"/>
      <c r="L16" s="100"/>
      <c r="M16" s="92">
        <v>3.2800000000000003E-2</v>
      </c>
      <c r="N16" s="85"/>
      <c r="O16" s="85"/>
      <c r="P16" s="85"/>
      <c r="Q16" s="85"/>
      <c r="R16" s="85"/>
    </row>
    <row r="17" spans="1:18" x14ac:dyDescent="0.55000000000000004">
      <c r="A17" s="85"/>
      <c r="B17" s="85"/>
      <c r="C17" s="86"/>
      <c r="D17" s="86"/>
      <c r="E17" s="86"/>
      <c r="F17" s="86"/>
      <c r="G17" s="86"/>
      <c r="H17" s="85"/>
      <c r="I17" s="85"/>
      <c r="J17" s="85"/>
      <c r="K17" s="85"/>
      <c r="L17" s="85"/>
      <c r="M17" s="85"/>
      <c r="N17" s="85"/>
      <c r="O17" s="85"/>
      <c r="P17" s="85"/>
      <c r="Q17" s="85"/>
      <c r="R17" s="85"/>
    </row>
    <row r="18" spans="1:18" x14ac:dyDescent="0.55000000000000004">
      <c r="A18" s="85"/>
      <c r="B18" s="85"/>
      <c r="C18" s="86"/>
      <c r="D18" s="86"/>
      <c r="E18" s="86"/>
      <c r="F18" s="86"/>
      <c r="G18" s="86"/>
      <c r="H18" s="85"/>
      <c r="I18" s="85"/>
      <c r="J18" s="85"/>
      <c r="K18" s="85"/>
      <c r="L18" s="85"/>
      <c r="M18" s="85"/>
      <c r="N18" s="85"/>
      <c r="O18" s="85"/>
      <c r="P18" s="85"/>
      <c r="Q18" s="85"/>
      <c r="R18" s="85"/>
    </row>
    <row r="19" spans="1:18" ht="3" customHeight="1" x14ac:dyDescent="0.55000000000000004">
      <c r="A19" s="85"/>
      <c r="B19" s="85"/>
      <c r="C19" s="86"/>
      <c r="D19" s="86"/>
      <c r="E19" s="86"/>
      <c r="F19" s="86"/>
      <c r="G19" s="86"/>
      <c r="H19" s="85"/>
      <c r="I19" s="85"/>
      <c r="J19" s="85"/>
      <c r="K19" s="85"/>
      <c r="L19" s="85"/>
      <c r="M19" s="85"/>
      <c r="N19" s="85"/>
      <c r="O19" s="85"/>
      <c r="P19" s="85"/>
      <c r="Q19" s="85"/>
      <c r="R19" s="85"/>
    </row>
    <row r="20" spans="1:18" ht="3" customHeight="1" x14ac:dyDescent="0.55000000000000004">
      <c r="A20" s="85"/>
      <c r="B20" s="85"/>
      <c r="C20" s="86"/>
      <c r="D20" s="86"/>
      <c r="E20" s="86"/>
      <c r="F20" s="86"/>
      <c r="G20" s="86"/>
      <c r="H20" s="85"/>
      <c r="I20" s="85"/>
      <c r="J20" s="85"/>
      <c r="K20" s="85"/>
      <c r="L20" s="85"/>
      <c r="M20" s="85"/>
      <c r="N20" s="85"/>
      <c r="O20" s="85"/>
      <c r="P20" s="85"/>
      <c r="Q20" s="85"/>
      <c r="R20" s="85"/>
    </row>
    <row r="21" spans="1:18" ht="3" customHeight="1" x14ac:dyDescent="0.55000000000000004">
      <c r="A21" s="85"/>
      <c r="B21" s="85"/>
      <c r="C21" s="86"/>
      <c r="D21" s="86"/>
      <c r="E21" s="86"/>
      <c r="F21" s="86"/>
      <c r="G21" s="86"/>
      <c r="H21" s="85"/>
      <c r="I21" s="85"/>
      <c r="J21" s="85"/>
      <c r="K21" s="85"/>
      <c r="L21" s="85"/>
      <c r="M21" s="85"/>
      <c r="N21" s="85"/>
      <c r="O21" s="85"/>
      <c r="P21" s="85"/>
      <c r="Q21" s="85"/>
      <c r="R21" s="85"/>
    </row>
    <row r="22" spans="1:18" ht="100.5" customHeight="1" thickBot="1" x14ac:dyDescent="0.6">
      <c r="A22" s="85"/>
      <c r="B22" s="85"/>
      <c r="C22" s="86"/>
      <c r="D22" s="105" t="s">
        <v>95</v>
      </c>
      <c r="E22" s="106"/>
      <c r="F22" s="105" t="s">
        <v>96</v>
      </c>
      <c r="G22" s="86"/>
      <c r="H22" s="111" t="s">
        <v>102</v>
      </c>
      <c r="I22" s="112" t="s">
        <v>187</v>
      </c>
      <c r="J22" s="85"/>
      <c r="K22" s="85"/>
      <c r="L22" s="85"/>
      <c r="M22" s="85"/>
      <c r="N22" s="85"/>
      <c r="O22" s="85"/>
      <c r="P22" s="85"/>
      <c r="Q22" s="85"/>
      <c r="R22" s="85"/>
    </row>
    <row r="23" spans="1:18" ht="17.25" customHeight="1" x14ac:dyDescent="0.55000000000000004">
      <c r="A23" s="85"/>
      <c r="B23" s="85"/>
      <c r="C23" s="120" t="s">
        <v>97</v>
      </c>
      <c r="D23" s="87">
        <v>575000</v>
      </c>
      <c r="E23" s="87"/>
      <c r="F23" s="87">
        <v>650000</v>
      </c>
      <c r="G23" s="86"/>
      <c r="H23" s="110">
        <v>1</v>
      </c>
      <c r="I23" s="107">
        <f>SUM(L10:$L$13)*$D$23</f>
        <v>179630</v>
      </c>
      <c r="J23" s="85"/>
      <c r="K23" s="85"/>
      <c r="L23" s="85"/>
      <c r="M23" s="85"/>
      <c r="N23" s="85"/>
      <c r="O23" s="85"/>
      <c r="P23" s="85"/>
      <c r="Q23" s="85"/>
      <c r="R23" s="85"/>
    </row>
    <row r="24" spans="1:18" x14ac:dyDescent="0.55000000000000004">
      <c r="A24" s="85"/>
      <c r="B24" s="85"/>
      <c r="C24" s="120" t="s">
        <v>159</v>
      </c>
      <c r="D24" s="87">
        <v>3</v>
      </c>
      <c r="E24" s="87"/>
      <c r="F24" s="113"/>
      <c r="G24" s="86"/>
      <c r="H24" s="110">
        <v>2</v>
      </c>
      <c r="I24" s="107">
        <f>SUM(L11:$L$13)*$D$23</f>
        <v>128282.5</v>
      </c>
      <c r="J24" s="85"/>
      <c r="K24" s="85"/>
      <c r="L24" s="85"/>
      <c r="M24" s="85"/>
      <c r="N24" s="85"/>
      <c r="O24" s="85"/>
      <c r="P24" s="85"/>
      <c r="Q24" s="85"/>
      <c r="R24" s="85"/>
    </row>
    <row r="25" spans="1:18" x14ac:dyDescent="0.55000000000000004">
      <c r="A25" s="85"/>
      <c r="B25" s="85"/>
      <c r="C25" s="120" t="s">
        <v>189</v>
      </c>
      <c r="D25" s="87">
        <v>70000</v>
      </c>
      <c r="E25" s="87"/>
      <c r="F25" s="87">
        <v>400000</v>
      </c>
      <c r="G25" s="86"/>
      <c r="H25" s="110">
        <v>3</v>
      </c>
      <c r="I25" s="107">
        <f>SUM(L12:$L$13)*$D$23</f>
        <v>76992.500000000015</v>
      </c>
      <c r="J25" s="85"/>
      <c r="K25" s="85"/>
      <c r="L25" s="85"/>
      <c r="M25" s="85"/>
      <c r="N25" s="85"/>
      <c r="O25" s="85"/>
      <c r="P25" s="85"/>
      <c r="Q25" s="85"/>
      <c r="R25" s="85"/>
    </row>
    <row r="26" spans="1:18" ht="14.7" thickBot="1" x14ac:dyDescent="0.6">
      <c r="A26" s="85"/>
      <c r="B26" s="85"/>
      <c r="C26" s="120"/>
      <c r="D26" s="86"/>
      <c r="E26" s="86"/>
      <c r="F26" s="86"/>
      <c r="G26" s="86"/>
      <c r="H26" s="110">
        <v>4</v>
      </c>
      <c r="I26" s="107">
        <f>SUM(L13:$L$13)*$D$23</f>
        <v>25645</v>
      </c>
      <c r="J26" s="85"/>
      <c r="K26" s="85"/>
      <c r="L26" s="121"/>
      <c r="M26" s="85"/>
      <c r="N26" s="85"/>
      <c r="O26" s="85"/>
      <c r="P26" s="85"/>
      <c r="Q26" s="85"/>
      <c r="R26" s="85"/>
    </row>
    <row r="27" spans="1:18" ht="17.25" customHeight="1" thickBot="1" x14ac:dyDescent="0.6">
      <c r="A27" s="85"/>
      <c r="B27" s="85"/>
      <c r="C27" s="120" t="s">
        <v>186</v>
      </c>
      <c r="D27" s="171">
        <f>F33-D33</f>
        <v>288265.84999999998</v>
      </c>
      <c r="E27" s="172"/>
      <c r="F27" s="173"/>
      <c r="G27" s="86"/>
      <c r="H27" s="131">
        <v>5</v>
      </c>
      <c r="I27" s="107">
        <v>0</v>
      </c>
      <c r="J27" s="85"/>
      <c r="K27" s="85"/>
      <c r="L27" s="119"/>
      <c r="M27" s="85"/>
      <c r="N27" s="85"/>
      <c r="Q27" s="85"/>
      <c r="R27" s="85"/>
    </row>
    <row r="28" spans="1:18" ht="17.25" customHeight="1" x14ac:dyDescent="0.55000000000000004">
      <c r="A28" s="85"/>
      <c r="B28" s="85"/>
      <c r="C28" s="86"/>
      <c r="D28" s="86"/>
      <c r="E28" s="86"/>
      <c r="F28" s="86"/>
      <c r="G28" s="86"/>
      <c r="H28" s="131">
        <v>6</v>
      </c>
      <c r="I28" s="107">
        <v>0</v>
      </c>
      <c r="J28" s="85"/>
      <c r="K28" s="85"/>
      <c r="L28" s="85"/>
      <c r="M28" s="85"/>
      <c r="N28" s="85"/>
      <c r="Q28" s="85"/>
      <c r="R28" s="85"/>
    </row>
    <row r="29" spans="1:18" x14ac:dyDescent="0.55000000000000004">
      <c r="A29" s="85"/>
      <c r="B29" s="85"/>
      <c r="C29" s="109" t="s">
        <v>98</v>
      </c>
      <c r="D29" s="108">
        <f>D25</f>
        <v>70000</v>
      </c>
      <c r="E29" s="108"/>
      <c r="F29" s="108">
        <f>F25</f>
        <v>400000</v>
      </c>
      <c r="G29" s="86"/>
      <c r="H29" s="131"/>
      <c r="I29" s="107"/>
      <c r="J29" s="85"/>
      <c r="K29" s="85"/>
      <c r="L29" s="85"/>
      <c r="M29" s="85"/>
      <c r="N29" s="85"/>
      <c r="Q29" s="85"/>
      <c r="R29" s="85"/>
    </row>
    <row r="30" spans="1:18" x14ac:dyDescent="0.55000000000000004">
      <c r="A30" s="85"/>
      <c r="B30" s="85"/>
      <c r="C30" s="109" t="s">
        <v>188</v>
      </c>
      <c r="D30" s="108">
        <f>VLOOKUP(D24,H23:I28,2)</f>
        <v>76992.500000000015</v>
      </c>
      <c r="E30" s="108"/>
      <c r="F30" s="108">
        <f>SUM(L9:L13)*F23</f>
        <v>284245</v>
      </c>
      <c r="G30" s="86"/>
      <c r="H30" s="131"/>
      <c r="I30" s="107"/>
      <c r="J30" s="85"/>
      <c r="K30" s="85"/>
      <c r="L30" s="85"/>
      <c r="M30" s="85"/>
      <c r="N30" s="85"/>
      <c r="Q30" s="85"/>
      <c r="R30" s="85"/>
    </row>
    <row r="31" spans="1:18" x14ac:dyDescent="0.55000000000000004">
      <c r="A31" s="85"/>
      <c r="B31" s="85"/>
      <c r="C31" s="109" t="s">
        <v>99</v>
      </c>
      <c r="D31" s="108">
        <f>D29-D30</f>
        <v>-6992.5000000000146</v>
      </c>
      <c r="E31" s="108"/>
      <c r="F31" s="108">
        <f>F29-F30</f>
        <v>115755</v>
      </c>
      <c r="G31" s="86"/>
      <c r="H31" s="145"/>
      <c r="I31" s="146"/>
      <c r="J31" s="85"/>
      <c r="K31" s="85"/>
      <c r="L31" s="85"/>
      <c r="M31" s="85"/>
      <c r="N31" s="85"/>
      <c r="Q31" s="85"/>
      <c r="R31" s="85"/>
    </row>
    <row r="32" spans="1:18" x14ac:dyDescent="0.55000000000000004">
      <c r="A32" s="85"/>
      <c r="B32" s="85"/>
      <c r="C32" s="109" t="s">
        <v>100</v>
      </c>
      <c r="D32" s="108">
        <f>-0.34*D31</f>
        <v>2377.4500000000053</v>
      </c>
      <c r="E32" s="108"/>
      <c r="F32" s="108">
        <f>-0.34*F31</f>
        <v>-39356.700000000004</v>
      </c>
      <c r="G32" s="86"/>
      <c r="H32" s="145"/>
      <c r="I32" s="146"/>
      <c r="J32" s="85"/>
      <c r="K32" s="85"/>
      <c r="L32" s="85"/>
      <c r="M32" s="85"/>
      <c r="N32" s="85"/>
      <c r="O32" s="85"/>
      <c r="P32" s="85"/>
      <c r="Q32" s="85"/>
      <c r="R32" s="85"/>
    </row>
    <row r="33" spans="1:18" x14ac:dyDescent="0.55000000000000004">
      <c r="A33" s="85"/>
      <c r="B33" s="85"/>
      <c r="C33" s="109" t="s">
        <v>101</v>
      </c>
      <c r="D33" s="108">
        <f>D29+D32</f>
        <v>72377.450000000012</v>
      </c>
      <c r="E33" s="108"/>
      <c r="F33" s="108">
        <f>F29+F32</f>
        <v>360643.3</v>
      </c>
      <c r="G33" s="86"/>
      <c r="H33" s="145"/>
      <c r="I33" s="146"/>
      <c r="J33" s="85"/>
      <c r="K33" s="85"/>
      <c r="L33" s="85"/>
      <c r="M33" s="85"/>
      <c r="N33" s="85"/>
      <c r="O33" s="85"/>
      <c r="P33" s="85"/>
      <c r="Q33" s="85"/>
      <c r="R33" s="85"/>
    </row>
    <row r="34" spans="1:18" x14ac:dyDescent="0.55000000000000004">
      <c r="A34" s="85"/>
      <c r="B34" s="85"/>
      <c r="C34" s="86"/>
      <c r="D34" s="86"/>
      <c r="E34" s="86"/>
      <c r="F34" s="86"/>
      <c r="G34" s="86"/>
      <c r="H34" s="85"/>
      <c r="I34" s="85"/>
      <c r="J34" s="85"/>
      <c r="K34" s="85"/>
      <c r="L34" s="85"/>
      <c r="M34" s="85"/>
      <c r="N34" s="85"/>
      <c r="O34" s="85"/>
      <c r="P34" s="85"/>
      <c r="Q34" s="85"/>
      <c r="R34" s="85"/>
    </row>
    <row r="35" spans="1:18" x14ac:dyDescent="0.55000000000000004">
      <c r="A35" s="85"/>
      <c r="B35" s="85"/>
      <c r="C35" s="86"/>
      <c r="D35" s="86"/>
      <c r="E35" s="86"/>
      <c r="F35" s="86"/>
      <c r="G35" s="86"/>
      <c r="H35" s="85"/>
      <c r="I35" s="85"/>
      <c r="J35" s="85"/>
      <c r="K35" s="85"/>
      <c r="L35" s="85"/>
      <c r="M35" s="85"/>
      <c r="N35" s="85"/>
      <c r="O35" s="85"/>
      <c r="P35" s="85"/>
      <c r="Q35" s="85"/>
      <c r="R35" s="85"/>
    </row>
    <row r="36" spans="1:18" x14ac:dyDescent="0.55000000000000004">
      <c r="A36" s="85"/>
      <c r="B36" s="85"/>
      <c r="C36" s="86"/>
      <c r="D36" s="86"/>
      <c r="E36" s="86"/>
      <c r="F36" s="86"/>
      <c r="G36" s="86"/>
      <c r="H36" s="85"/>
      <c r="I36" s="85"/>
      <c r="J36" s="85"/>
      <c r="K36" s="85"/>
      <c r="L36" s="85"/>
      <c r="M36" s="85"/>
      <c r="N36" s="85"/>
      <c r="O36" s="85"/>
      <c r="P36" s="85"/>
      <c r="Q36" s="85"/>
      <c r="R36" s="85"/>
    </row>
    <row r="37" spans="1:18" x14ac:dyDescent="0.55000000000000004">
      <c r="A37" s="85"/>
      <c r="B37" s="85"/>
      <c r="C37" s="86"/>
      <c r="D37" s="86"/>
      <c r="E37" s="86"/>
      <c r="F37" s="86"/>
      <c r="G37" s="86"/>
      <c r="H37" s="85"/>
      <c r="I37" s="85"/>
      <c r="J37" s="85"/>
      <c r="K37" s="85"/>
      <c r="L37" s="85"/>
      <c r="M37" s="85"/>
      <c r="N37" s="85"/>
      <c r="O37" s="85"/>
      <c r="P37" s="85"/>
      <c r="Q37" s="85"/>
      <c r="R37" s="85"/>
    </row>
    <row r="38" spans="1:18" x14ac:dyDescent="0.55000000000000004">
      <c r="A38" s="85"/>
      <c r="B38" s="85"/>
      <c r="C38" s="86"/>
      <c r="D38" s="86"/>
      <c r="E38" s="86"/>
      <c r="F38" s="86"/>
      <c r="G38" s="86"/>
      <c r="H38" s="85"/>
      <c r="I38" s="85"/>
      <c r="J38" s="85"/>
      <c r="K38" s="85"/>
      <c r="L38" s="85"/>
      <c r="M38" s="85"/>
      <c r="N38" s="85"/>
      <c r="O38" s="85"/>
      <c r="P38" s="85"/>
      <c r="Q38" s="85"/>
      <c r="R38" s="85"/>
    </row>
    <row r="39" spans="1:18" x14ac:dyDescent="0.55000000000000004">
      <c r="A39" s="85"/>
      <c r="B39" s="85"/>
      <c r="C39" s="86"/>
      <c r="D39" s="86"/>
      <c r="E39" s="86"/>
      <c r="F39" s="86"/>
      <c r="G39" s="86"/>
      <c r="H39" s="85"/>
      <c r="I39" s="85"/>
      <c r="J39" s="85"/>
      <c r="K39" s="85"/>
      <c r="L39" s="85"/>
      <c r="M39" s="85"/>
      <c r="N39" s="85"/>
      <c r="O39" s="85"/>
      <c r="P39" s="85"/>
      <c r="Q39" s="85"/>
      <c r="R39" s="85"/>
    </row>
    <row r="40" spans="1:18" x14ac:dyDescent="0.55000000000000004">
      <c r="A40" s="85"/>
      <c r="B40" s="85"/>
      <c r="C40" s="86"/>
      <c r="D40" s="86"/>
      <c r="E40" s="86"/>
      <c r="F40" s="86"/>
      <c r="G40" s="86"/>
      <c r="H40" s="85"/>
      <c r="I40" s="85"/>
      <c r="J40" s="85"/>
      <c r="K40" s="85"/>
      <c r="L40" s="85"/>
      <c r="M40" s="85"/>
      <c r="N40" s="85"/>
      <c r="O40" s="85"/>
      <c r="P40" s="85"/>
      <c r="Q40" s="85"/>
      <c r="R40" s="85"/>
    </row>
    <row r="41" spans="1:18" x14ac:dyDescent="0.55000000000000004">
      <c r="A41" s="85"/>
      <c r="B41" s="85"/>
      <c r="C41" s="86"/>
      <c r="D41" s="86"/>
      <c r="E41" s="86"/>
      <c r="F41" s="86"/>
      <c r="G41" s="86"/>
      <c r="H41" s="85"/>
      <c r="I41" s="85"/>
      <c r="J41" s="85"/>
      <c r="K41" s="85"/>
      <c r="L41" s="85"/>
      <c r="M41" s="85"/>
      <c r="N41" s="85"/>
      <c r="O41" s="85"/>
      <c r="P41" s="85"/>
      <c r="Q41" s="85"/>
      <c r="R41" s="85"/>
    </row>
    <row r="42" spans="1:18" x14ac:dyDescent="0.55000000000000004">
      <c r="A42" s="85"/>
      <c r="B42" s="85"/>
      <c r="C42" s="86"/>
      <c r="D42" s="86"/>
      <c r="E42" s="86"/>
      <c r="F42" s="86"/>
      <c r="G42" s="86"/>
      <c r="H42" s="85"/>
      <c r="I42" s="85"/>
      <c r="J42" s="85"/>
      <c r="K42" s="85"/>
      <c r="L42" s="85"/>
      <c r="M42" s="85"/>
      <c r="N42" s="85"/>
      <c r="O42" s="85"/>
      <c r="P42" s="85"/>
      <c r="Q42" s="85"/>
      <c r="R42" s="85"/>
    </row>
    <row r="43" spans="1:18" x14ac:dyDescent="0.55000000000000004">
      <c r="A43" s="85"/>
      <c r="B43" s="85"/>
      <c r="C43" s="86"/>
      <c r="D43" s="86"/>
      <c r="E43" s="86"/>
      <c r="F43" s="86"/>
      <c r="G43" s="86"/>
      <c r="H43" s="85"/>
      <c r="I43" s="85"/>
      <c r="J43" s="85"/>
      <c r="K43" s="85"/>
      <c r="L43" s="85"/>
      <c r="M43" s="85"/>
      <c r="N43" s="85"/>
      <c r="O43" s="85"/>
      <c r="P43" s="85"/>
      <c r="Q43" s="85"/>
      <c r="R43" s="85"/>
    </row>
    <row r="44" spans="1:18" x14ac:dyDescent="0.55000000000000004">
      <c r="A44" s="85"/>
      <c r="B44" s="85"/>
      <c r="C44" s="86"/>
      <c r="D44" s="86"/>
      <c r="E44" s="86"/>
      <c r="F44" s="86"/>
      <c r="G44" s="86"/>
      <c r="H44" s="85"/>
      <c r="I44" s="85"/>
      <c r="J44" s="85"/>
      <c r="K44" s="85"/>
      <c r="L44" s="85"/>
      <c r="M44" s="85"/>
      <c r="N44" s="85"/>
      <c r="O44" s="85"/>
      <c r="P44" s="85"/>
      <c r="Q44" s="85"/>
      <c r="R44" s="85"/>
    </row>
    <row r="45" spans="1:18" x14ac:dyDescent="0.55000000000000004">
      <c r="A45" s="85"/>
      <c r="B45" s="85"/>
      <c r="C45" s="86"/>
      <c r="D45" s="86"/>
      <c r="E45" s="86"/>
      <c r="F45" s="86"/>
      <c r="G45" s="86"/>
      <c r="H45" s="85"/>
      <c r="I45" s="85"/>
      <c r="J45" s="85"/>
      <c r="K45" s="85"/>
      <c r="L45" s="85"/>
      <c r="M45" s="85"/>
      <c r="N45" s="85"/>
      <c r="O45" s="85"/>
      <c r="P45" s="85"/>
      <c r="Q45" s="85"/>
      <c r="R45" s="85"/>
    </row>
    <row r="46" spans="1:18" x14ac:dyDescent="0.55000000000000004">
      <c r="A46" s="85"/>
      <c r="B46" s="85"/>
      <c r="C46" s="86"/>
      <c r="D46" s="86"/>
      <c r="E46" s="86"/>
      <c r="F46" s="86"/>
      <c r="G46" s="86"/>
      <c r="H46" s="85"/>
      <c r="I46" s="85"/>
      <c r="J46" s="85"/>
      <c r="K46" s="85"/>
      <c r="L46" s="85"/>
      <c r="M46" s="85"/>
      <c r="N46" s="85"/>
      <c r="O46" s="85"/>
      <c r="P46" s="85"/>
      <c r="Q46" s="85"/>
      <c r="R46" s="85"/>
    </row>
    <row r="47" spans="1:18" x14ac:dyDescent="0.55000000000000004">
      <c r="A47" s="85"/>
      <c r="B47" s="85"/>
      <c r="C47" s="86"/>
      <c r="D47" s="86"/>
      <c r="E47" s="86"/>
      <c r="F47" s="86"/>
      <c r="G47" s="86"/>
      <c r="H47" s="85"/>
      <c r="I47" s="85"/>
      <c r="J47" s="85"/>
      <c r="K47" s="85"/>
      <c r="L47" s="85"/>
      <c r="M47" s="85"/>
      <c r="N47" s="85"/>
      <c r="O47" s="85"/>
      <c r="P47" s="85"/>
      <c r="Q47" s="85"/>
      <c r="R47" s="85"/>
    </row>
    <row r="48" spans="1:18" x14ac:dyDescent="0.55000000000000004">
      <c r="A48" s="85"/>
      <c r="B48" s="85"/>
      <c r="C48" s="86"/>
      <c r="D48" s="86"/>
      <c r="E48" s="86"/>
      <c r="F48" s="86"/>
      <c r="G48" s="86"/>
      <c r="H48" s="85"/>
      <c r="I48" s="85"/>
      <c r="J48" s="85"/>
      <c r="K48" s="85"/>
      <c r="L48" s="85"/>
      <c r="M48" s="85"/>
      <c r="N48" s="85"/>
      <c r="O48" s="85"/>
      <c r="P48" s="85"/>
      <c r="Q48" s="85"/>
      <c r="R48" s="85"/>
    </row>
    <row r="49" spans="1:18" x14ac:dyDescent="0.55000000000000004">
      <c r="A49" s="85"/>
      <c r="B49" s="85"/>
      <c r="C49" s="86"/>
      <c r="D49" s="86"/>
      <c r="E49" s="86"/>
      <c r="F49" s="86"/>
      <c r="G49" s="86"/>
      <c r="H49" s="85"/>
      <c r="I49" s="85"/>
      <c r="J49" s="85"/>
      <c r="K49" s="85"/>
      <c r="L49" s="85"/>
      <c r="M49" s="85"/>
      <c r="N49" s="85"/>
      <c r="O49" s="85"/>
      <c r="P49" s="85"/>
      <c r="Q49" s="85"/>
      <c r="R49" s="85"/>
    </row>
    <row r="50" spans="1:18" x14ac:dyDescent="0.55000000000000004">
      <c r="A50" s="85"/>
      <c r="B50" s="85"/>
      <c r="C50" s="86"/>
      <c r="D50" s="86"/>
      <c r="E50" s="86"/>
      <c r="F50" s="86"/>
      <c r="G50" s="86"/>
      <c r="H50" s="85"/>
      <c r="I50" s="85"/>
      <c r="J50" s="85"/>
      <c r="K50" s="85"/>
      <c r="L50" s="85"/>
      <c r="M50" s="85"/>
      <c r="N50" s="85"/>
      <c r="O50" s="85"/>
      <c r="P50" s="85"/>
      <c r="Q50" s="85"/>
      <c r="R50" s="85"/>
    </row>
    <row r="51" spans="1:18" x14ac:dyDescent="0.55000000000000004">
      <c r="A51" s="85"/>
      <c r="B51" s="85"/>
      <c r="C51" s="86"/>
      <c r="D51" s="86"/>
      <c r="E51" s="86"/>
      <c r="F51" s="86"/>
      <c r="G51" s="86"/>
      <c r="H51" s="85"/>
      <c r="I51" s="85"/>
      <c r="J51" s="85"/>
      <c r="K51" s="85"/>
      <c r="L51" s="85"/>
      <c r="M51" s="85"/>
      <c r="N51" s="85"/>
      <c r="O51" s="85"/>
      <c r="P51" s="85"/>
      <c r="Q51" s="85"/>
      <c r="R51" s="85"/>
    </row>
    <row r="52" spans="1:18" x14ac:dyDescent="0.55000000000000004">
      <c r="A52" s="85"/>
      <c r="B52" s="85"/>
      <c r="C52" s="86"/>
      <c r="D52" s="86"/>
      <c r="E52" s="86"/>
      <c r="F52" s="86"/>
      <c r="G52" s="86"/>
      <c r="H52" s="85"/>
      <c r="I52" s="85"/>
      <c r="J52" s="85"/>
      <c r="K52" s="85"/>
      <c r="L52" s="85"/>
      <c r="M52" s="85"/>
      <c r="N52" s="85"/>
      <c r="O52" s="85"/>
      <c r="P52" s="85"/>
      <c r="Q52" s="85"/>
      <c r="R52" s="85"/>
    </row>
    <row r="53" spans="1:18" x14ac:dyDescent="0.55000000000000004">
      <c r="A53" s="85"/>
      <c r="B53" s="85"/>
      <c r="C53" s="86"/>
      <c r="D53" s="86"/>
      <c r="E53" s="86"/>
      <c r="F53" s="86"/>
      <c r="G53" s="86"/>
      <c r="H53" s="85"/>
      <c r="I53" s="85"/>
      <c r="J53" s="85"/>
      <c r="K53" s="85"/>
      <c r="L53" s="85"/>
      <c r="M53" s="85"/>
      <c r="N53" s="85"/>
      <c r="O53" s="85"/>
      <c r="P53" s="85"/>
      <c r="Q53" s="85"/>
      <c r="R53" s="85"/>
    </row>
    <row r="54" spans="1:18" x14ac:dyDescent="0.55000000000000004">
      <c r="A54" s="85"/>
      <c r="B54" s="85"/>
      <c r="C54" s="86"/>
      <c r="D54" s="86"/>
      <c r="E54" s="86"/>
      <c r="F54" s="86"/>
      <c r="G54" s="86"/>
      <c r="H54" s="85"/>
      <c r="I54" s="85"/>
      <c r="J54" s="85"/>
      <c r="K54" s="85"/>
      <c r="L54" s="85"/>
      <c r="M54" s="85"/>
      <c r="N54" s="85"/>
      <c r="O54" s="85"/>
      <c r="P54" s="85"/>
      <c r="Q54" s="85"/>
      <c r="R54" s="85"/>
    </row>
    <row r="55" spans="1:18" x14ac:dyDescent="0.55000000000000004">
      <c r="A55" s="85"/>
      <c r="B55" s="85"/>
      <c r="C55" s="86"/>
      <c r="D55" s="86"/>
      <c r="E55" s="86"/>
      <c r="F55" s="86"/>
      <c r="G55" s="86"/>
      <c r="H55" s="85"/>
      <c r="I55" s="85"/>
      <c r="J55" s="85"/>
      <c r="K55" s="85"/>
      <c r="L55" s="85"/>
      <c r="M55" s="85"/>
      <c r="N55" s="85"/>
      <c r="O55" s="85"/>
      <c r="P55" s="85"/>
      <c r="Q55" s="85"/>
      <c r="R55" s="85"/>
    </row>
    <row r="56" spans="1:18" x14ac:dyDescent="0.55000000000000004">
      <c r="A56" s="85"/>
      <c r="B56" s="85"/>
      <c r="C56" s="86"/>
      <c r="D56" s="86"/>
      <c r="E56" s="86"/>
      <c r="F56" s="86"/>
      <c r="G56" s="86"/>
      <c r="H56" s="85"/>
      <c r="I56" s="85"/>
      <c r="J56" s="85"/>
      <c r="K56" s="85"/>
      <c r="L56" s="85"/>
      <c r="M56" s="85"/>
      <c r="N56" s="85"/>
      <c r="O56" s="85"/>
      <c r="P56" s="85"/>
      <c r="Q56" s="85"/>
      <c r="R56" s="85"/>
    </row>
    <row r="57" spans="1:18" x14ac:dyDescent="0.55000000000000004">
      <c r="A57" s="85"/>
      <c r="B57" s="85"/>
      <c r="C57" s="86"/>
      <c r="D57" s="86"/>
      <c r="E57" s="86"/>
      <c r="F57" s="86"/>
      <c r="G57" s="86"/>
      <c r="H57" s="85"/>
      <c r="I57" s="85"/>
      <c r="J57" s="85"/>
      <c r="K57" s="85"/>
      <c r="L57" s="85"/>
      <c r="M57" s="85"/>
      <c r="N57" s="85"/>
      <c r="O57" s="85"/>
      <c r="P57" s="85"/>
      <c r="Q57" s="85"/>
      <c r="R57" s="85"/>
    </row>
    <row r="58" spans="1:18" x14ac:dyDescent="0.55000000000000004">
      <c r="A58" s="85"/>
      <c r="B58" s="85"/>
      <c r="C58" s="86"/>
      <c r="D58" s="86"/>
      <c r="E58" s="86"/>
      <c r="F58" s="86"/>
      <c r="G58" s="86"/>
      <c r="H58" s="85"/>
      <c r="I58" s="85"/>
      <c r="J58" s="85"/>
      <c r="K58" s="85"/>
      <c r="L58" s="85"/>
      <c r="M58" s="85"/>
      <c r="N58" s="85"/>
      <c r="O58" s="85"/>
      <c r="P58" s="85"/>
      <c r="Q58" s="85"/>
      <c r="R58" s="85"/>
    </row>
    <row r="59" spans="1:18" x14ac:dyDescent="0.55000000000000004">
      <c r="A59" s="85"/>
      <c r="B59" s="85"/>
      <c r="C59" s="86"/>
      <c r="D59" s="86"/>
      <c r="E59" s="86"/>
      <c r="F59" s="86"/>
      <c r="G59" s="86"/>
      <c r="H59" s="85"/>
      <c r="I59" s="85"/>
      <c r="J59" s="85"/>
      <c r="K59" s="85"/>
      <c r="L59" s="85"/>
      <c r="M59" s="85"/>
      <c r="N59" s="85"/>
      <c r="O59" s="85"/>
      <c r="P59" s="85"/>
      <c r="Q59" s="85"/>
      <c r="R59" s="85"/>
    </row>
  </sheetData>
  <mergeCells count="2">
    <mergeCell ref="I4:M4"/>
    <mergeCell ref="D27:F27"/>
  </mergeCells>
  <pageMargins left="0.7" right="0.7" top="0.75" bottom="0.75" header="0.3" footer="0.3"/>
  <pageSetup orientation="portrait" r:id="rId1"/>
  <drawing r:id="rId2"/>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I30"/>
  <sheetViews>
    <sheetView zoomScale="115" zoomScaleNormal="115" workbookViewId="0">
      <selection activeCell="F22" sqref="F22"/>
    </sheetView>
  </sheetViews>
  <sheetFormatPr defaultRowHeight="14.4" x14ac:dyDescent="0.55000000000000004"/>
  <cols>
    <col min="1" max="1" width="5.15625" customWidth="1"/>
    <col min="2" max="2" width="4.578125" customWidth="1"/>
    <col min="3" max="3" width="18.83984375" customWidth="1"/>
    <col min="4" max="4" width="15.15625" customWidth="1"/>
    <col min="6" max="6" width="18.83984375" customWidth="1"/>
    <col min="7" max="7" width="13.83984375" customWidth="1"/>
    <col min="8" max="8" width="5.68359375" customWidth="1"/>
  </cols>
  <sheetData>
    <row r="1" spans="1:9" x14ac:dyDescent="0.55000000000000004">
      <c r="A1" s="29"/>
      <c r="B1" s="29"/>
      <c r="C1" s="29"/>
      <c r="D1" s="29"/>
      <c r="E1" s="29"/>
      <c r="F1" s="29"/>
      <c r="G1" s="29"/>
      <c r="H1" s="29"/>
      <c r="I1" s="29"/>
    </row>
    <row r="2" spans="1:9" ht="23.1" x14ac:dyDescent="0.85">
      <c r="A2" s="33"/>
      <c r="B2" s="34" t="s">
        <v>52</v>
      </c>
      <c r="C2" s="30"/>
      <c r="D2" s="30"/>
      <c r="E2" s="30"/>
      <c r="F2" s="30"/>
      <c r="G2" s="30"/>
      <c r="H2" s="30"/>
      <c r="I2" s="30"/>
    </row>
    <row r="3" spans="1:9" x14ac:dyDescent="0.55000000000000004">
      <c r="A3" s="33"/>
      <c r="B3" s="30"/>
      <c r="C3" s="30"/>
      <c r="D3" s="30"/>
      <c r="E3" s="30"/>
      <c r="F3" s="30"/>
      <c r="G3" s="30"/>
      <c r="H3" s="30"/>
      <c r="I3" s="30"/>
    </row>
    <row r="4" spans="1:9" ht="112.5" customHeight="1" x14ac:dyDescent="0.55000000000000004">
      <c r="A4" s="33"/>
      <c r="B4" s="30"/>
      <c r="C4" s="174" t="s">
        <v>53</v>
      </c>
      <c r="D4" s="174"/>
      <c r="E4" s="174"/>
      <c r="F4" s="174"/>
      <c r="G4" s="174"/>
      <c r="H4" s="174"/>
      <c r="I4" s="41"/>
    </row>
    <row r="5" spans="1:9" ht="14.7" thickBot="1" x14ac:dyDescent="0.6">
      <c r="A5" s="33"/>
      <c r="B5" s="30"/>
      <c r="C5" s="30"/>
      <c r="D5" s="30"/>
      <c r="E5" s="30"/>
      <c r="F5" s="30"/>
      <c r="G5" s="30"/>
      <c r="H5" s="30"/>
      <c r="I5" s="30"/>
    </row>
    <row r="6" spans="1:9" ht="38.25" customHeight="1" thickBot="1" x14ac:dyDescent="0.6">
      <c r="A6" s="33"/>
      <c r="B6" s="30"/>
      <c r="C6" s="37" t="s">
        <v>54</v>
      </c>
      <c r="D6" s="38" t="s">
        <v>55</v>
      </c>
      <c r="E6" s="30"/>
      <c r="F6" s="30"/>
      <c r="G6" s="30"/>
      <c r="H6" s="30"/>
      <c r="I6" s="30"/>
    </row>
    <row r="7" spans="1:9" x14ac:dyDescent="0.55000000000000004">
      <c r="A7" s="33"/>
      <c r="B7" s="30"/>
      <c r="C7" s="39">
        <v>0</v>
      </c>
      <c r="D7" s="40">
        <v>-35000</v>
      </c>
      <c r="E7" s="30"/>
      <c r="F7" s="30"/>
      <c r="G7" s="30">
        <f>D7</f>
        <v>-35000</v>
      </c>
      <c r="H7" s="30"/>
      <c r="I7" s="30"/>
    </row>
    <row r="8" spans="1:9" x14ac:dyDescent="0.55000000000000004">
      <c r="A8" s="33"/>
      <c r="B8" s="30"/>
      <c r="C8" s="31">
        <v>1</v>
      </c>
      <c r="D8" s="116">
        <v>5000</v>
      </c>
      <c r="E8" s="30"/>
      <c r="F8" s="43">
        <f>PV($D$19,C8,0,-D8)</f>
        <v>4672.8971962616815</v>
      </c>
      <c r="G8" s="30">
        <f>G7+F8</f>
        <v>-30327.102803738318</v>
      </c>
      <c r="H8" s="74" t="str">
        <f>IF(G8&gt;0,C8,"")</f>
        <v/>
      </c>
      <c r="I8" s="30"/>
    </row>
    <row r="9" spans="1:9" x14ac:dyDescent="0.55000000000000004">
      <c r="A9" s="33"/>
      <c r="B9" s="30"/>
      <c r="C9" s="31">
        <v>2</v>
      </c>
      <c r="D9" s="116">
        <v>3750</v>
      </c>
      <c r="E9" s="30"/>
      <c r="F9" s="43">
        <f>PV($D$19,C9,0,-D9)</f>
        <v>3275.3952310245436</v>
      </c>
      <c r="G9" s="77">
        <f t="shared" ref="G9:G17" si="0">G8+F9</f>
        <v>-27051.707572713774</v>
      </c>
      <c r="H9" s="74" t="str">
        <f t="shared" ref="H9:H17" si="1">IF(G9&gt;0,C9,"")</f>
        <v/>
      </c>
      <c r="I9" s="30"/>
    </row>
    <row r="10" spans="1:9" x14ac:dyDescent="0.55000000000000004">
      <c r="A10" s="33"/>
      <c r="B10" s="30"/>
      <c r="C10" s="31">
        <v>3</v>
      </c>
      <c r="D10" s="116">
        <v>6500</v>
      </c>
      <c r="E10" s="30"/>
      <c r="F10" s="43">
        <f>PV($D$19,C10,0,-D10)</f>
        <v>5305.9361997905371</v>
      </c>
      <c r="G10" s="77">
        <f t="shared" si="0"/>
        <v>-21745.771372923238</v>
      </c>
      <c r="H10" s="74" t="str">
        <f t="shared" si="1"/>
        <v/>
      </c>
      <c r="I10" s="30"/>
    </row>
    <row r="11" spans="1:9" x14ac:dyDescent="0.55000000000000004">
      <c r="A11" s="33"/>
      <c r="B11" s="30"/>
      <c r="C11" s="31">
        <v>4</v>
      </c>
      <c r="D11" s="116">
        <v>7400</v>
      </c>
      <c r="E11" s="30"/>
      <c r="F11" s="43">
        <f>PV($D$19,C11,0,-D11)</f>
        <v>5645.4245691516862</v>
      </c>
      <c r="G11" s="77">
        <f t="shared" si="0"/>
        <v>-16100.346803771552</v>
      </c>
      <c r="H11" s="74" t="str">
        <f t="shared" si="1"/>
        <v/>
      </c>
      <c r="I11" s="30"/>
    </row>
    <row r="12" spans="1:9" x14ac:dyDescent="0.55000000000000004">
      <c r="A12" s="33"/>
      <c r="B12" s="30"/>
      <c r="C12" s="31">
        <v>5</v>
      </c>
      <c r="D12" s="116">
        <v>8500</v>
      </c>
      <c r="E12" s="30"/>
      <c r="F12" s="43">
        <f>PV($D$19,C12,0,-D12)</f>
        <v>6060.3825256111813</v>
      </c>
      <c r="G12" s="77">
        <f t="shared" si="0"/>
        <v>-10039.964278160371</v>
      </c>
      <c r="H12" s="74" t="str">
        <f t="shared" si="1"/>
        <v/>
      </c>
      <c r="I12" s="30"/>
    </row>
    <row r="13" spans="1:9" s="76" customFormat="1" x14ac:dyDescent="0.55000000000000004">
      <c r="A13" s="78"/>
      <c r="B13" s="77"/>
      <c r="C13" s="79">
        <v>6</v>
      </c>
      <c r="D13" s="116">
        <v>9400</v>
      </c>
      <c r="E13" s="77"/>
      <c r="F13" s="80">
        <f t="shared" ref="F13:F17" si="2">PV($D$19,C13,0,-D13)</f>
        <v>6263.6169038752178</v>
      </c>
      <c r="G13" s="77">
        <f t="shared" si="0"/>
        <v>-3776.3473742851529</v>
      </c>
      <c r="H13" s="81" t="str">
        <f t="shared" si="1"/>
        <v/>
      </c>
      <c r="I13" s="77"/>
    </row>
    <row r="14" spans="1:9" x14ac:dyDescent="0.55000000000000004">
      <c r="A14" s="33"/>
      <c r="B14" s="30"/>
      <c r="C14" s="35">
        <v>7</v>
      </c>
      <c r="D14" s="117">
        <v>7250</v>
      </c>
      <c r="E14" s="30"/>
      <c r="F14" s="80">
        <f t="shared" si="2"/>
        <v>4514.9356286632856</v>
      </c>
      <c r="G14" s="77">
        <f t="shared" si="0"/>
        <v>738.58825437813266</v>
      </c>
      <c r="H14" s="81">
        <f t="shared" si="1"/>
        <v>7</v>
      </c>
      <c r="I14" s="30"/>
    </row>
    <row r="15" spans="1:9" x14ac:dyDescent="0.55000000000000004">
      <c r="A15" s="33"/>
      <c r="B15" s="30"/>
      <c r="C15" s="35">
        <v>8</v>
      </c>
      <c r="D15" s="36">
        <v>4000</v>
      </c>
      <c r="E15" s="30"/>
      <c r="F15" s="80">
        <f t="shared" si="2"/>
        <v>2328.0364182601538</v>
      </c>
      <c r="G15" s="77">
        <f t="shared" si="0"/>
        <v>3066.6246726382865</v>
      </c>
      <c r="H15" s="81">
        <f t="shared" si="1"/>
        <v>8</v>
      </c>
      <c r="I15" s="30"/>
    </row>
    <row r="16" spans="1:9" x14ac:dyDescent="0.55000000000000004">
      <c r="A16" s="33"/>
      <c r="B16" s="30"/>
      <c r="C16" s="35">
        <v>9</v>
      </c>
      <c r="D16" s="36">
        <v>4500</v>
      </c>
      <c r="E16" s="30"/>
      <c r="F16" s="80">
        <f t="shared" si="2"/>
        <v>2447.701841628666</v>
      </c>
      <c r="G16" s="77">
        <f t="shared" si="0"/>
        <v>5514.3265142669525</v>
      </c>
      <c r="H16" s="81">
        <f t="shared" si="1"/>
        <v>9</v>
      </c>
      <c r="I16" s="30"/>
    </row>
    <row r="17" spans="1:9" ht="14.7" thickBot="1" x14ac:dyDescent="0.6">
      <c r="A17" s="33"/>
      <c r="B17" s="30"/>
      <c r="C17" s="32">
        <v>10</v>
      </c>
      <c r="D17" s="72">
        <v>5000</v>
      </c>
      <c r="E17" s="30"/>
      <c r="F17" s="80">
        <f t="shared" si="2"/>
        <v>2541.7464606735889</v>
      </c>
      <c r="G17" s="77">
        <f t="shared" si="0"/>
        <v>8056.0729749405418</v>
      </c>
      <c r="H17" s="81">
        <f t="shared" si="1"/>
        <v>10</v>
      </c>
      <c r="I17" s="30"/>
    </row>
    <row r="18" spans="1:9" x14ac:dyDescent="0.55000000000000004">
      <c r="A18" s="33"/>
      <c r="B18" s="30"/>
      <c r="C18" s="30"/>
      <c r="D18" s="30"/>
      <c r="E18" s="30"/>
    </row>
    <row r="19" spans="1:9" x14ac:dyDescent="0.55000000000000004">
      <c r="A19" s="33"/>
      <c r="B19" s="30"/>
      <c r="C19" s="30" t="s">
        <v>56</v>
      </c>
      <c r="D19" s="66">
        <v>7.0000000000000007E-2</v>
      </c>
      <c r="E19" s="30"/>
    </row>
    <row r="20" spans="1:9" ht="14.7" thickBot="1" x14ac:dyDescent="0.6">
      <c r="A20" s="29"/>
      <c r="B20" s="29"/>
      <c r="C20" s="29"/>
      <c r="D20" s="29"/>
      <c r="E20" s="29"/>
    </row>
    <row r="21" spans="1:9" ht="14.7" thickBot="1" x14ac:dyDescent="0.6">
      <c r="A21" s="29"/>
      <c r="B21" s="29"/>
      <c r="C21" s="42" t="s">
        <v>57</v>
      </c>
      <c r="D21" s="175" t="str">
        <f>IF(G17&lt;0,"Never",MIN(H8:H17)&amp;" Years")</f>
        <v>7 Years</v>
      </c>
      <c r="E21" s="176"/>
    </row>
    <row r="30" spans="1:9" x14ac:dyDescent="0.55000000000000004">
      <c r="D30" s="75"/>
    </row>
  </sheetData>
  <mergeCells count="2">
    <mergeCell ref="C4:H4"/>
    <mergeCell ref="D21:E21"/>
  </mergeCells>
  <pageMargins left="0.7" right="0.7" top="0.75" bottom="0.75" header="0.3" footer="0.3"/>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2:H50"/>
  <sheetViews>
    <sheetView zoomScale="130" zoomScaleNormal="130" workbookViewId="0"/>
  </sheetViews>
  <sheetFormatPr defaultRowHeight="14.4" x14ac:dyDescent="0.55000000000000004"/>
  <cols>
    <col min="1" max="1" width="4.41796875" customWidth="1"/>
    <col min="4" max="4" width="12.41796875" customWidth="1"/>
  </cols>
  <sheetData>
    <row r="2" spans="1:8" ht="23.1" x14ac:dyDescent="0.85">
      <c r="A2" s="44"/>
      <c r="B2" s="59" t="s">
        <v>72</v>
      </c>
      <c r="C2" s="44"/>
      <c r="D2" s="44"/>
      <c r="E2" s="44"/>
      <c r="F2" s="44"/>
      <c r="G2" s="44"/>
      <c r="H2" s="44"/>
    </row>
    <row r="3" spans="1:8" ht="14.7" thickBot="1" x14ac:dyDescent="0.6">
      <c r="A3" s="44"/>
      <c r="B3" s="44"/>
      <c r="C3" s="44"/>
      <c r="D3" s="44"/>
      <c r="E3" s="44"/>
      <c r="F3" s="44"/>
      <c r="G3" s="44"/>
      <c r="H3" s="44"/>
    </row>
    <row r="4" spans="1:8" ht="29.1" thickBot="1" x14ac:dyDescent="0.6">
      <c r="A4" s="44"/>
      <c r="B4" s="44"/>
      <c r="C4" s="37" t="s">
        <v>54</v>
      </c>
      <c r="D4" s="38" t="s">
        <v>55</v>
      </c>
      <c r="E4" s="44"/>
      <c r="F4" s="49" t="s">
        <v>58</v>
      </c>
      <c r="G4" s="44"/>
      <c r="H4" s="44"/>
    </row>
    <row r="5" spans="1:8" ht="14.7" thickBot="1" x14ac:dyDescent="0.6">
      <c r="A5" s="44"/>
      <c r="B5" s="44"/>
      <c r="C5" s="39">
        <v>0</v>
      </c>
      <c r="D5" s="40">
        <v>-62500</v>
      </c>
      <c r="E5" s="44"/>
      <c r="F5" s="50">
        <v>8.5000000000000006E-2</v>
      </c>
      <c r="G5" s="44"/>
      <c r="H5" s="44"/>
    </row>
    <row r="6" spans="1:8" x14ac:dyDescent="0.55000000000000004">
      <c r="A6" s="44"/>
      <c r="B6" s="44"/>
      <c r="C6" s="47">
        <v>1</v>
      </c>
      <c r="D6" s="116">
        <v>0</v>
      </c>
      <c r="E6" s="44"/>
      <c r="F6" s="44"/>
      <c r="G6" s="44"/>
      <c r="H6" s="44"/>
    </row>
    <row r="7" spans="1:8" x14ac:dyDescent="0.55000000000000004">
      <c r="A7" s="44"/>
      <c r="B7" s="44"/>
      <c r="C7" s="47">
        <v>2</v>
      </c>
      <c r="D7" s="116">
        <v>7500</v>
      </c>
      <c r="E7" s="44"/>
      <c r="F7" s="44"/>
      <c r="G7" s="44"/>
      <c r="H7" s="44"/>
    </row>
    <row r="8" spans="1:8" x14ac:dyDescent="0.55000000000000004">
      <c r="A8" s="44"/>
      <c r="B8" s="44"/>
      <c r="C8" s="47">
        <v>3</v>
      </c>
      <c r="D8" s="116">
        <v>8000</v>
      </c>
      <c r="E8" s="44"/>
      <c r="F8" s="44"/>
      <c r="G8" s="44"/>
      <c r="H8" s="44"/>
    </row>
    <row r="9" spans="1:8" s="122" customFormat="1" x14ac:dyDescent="0.55000000000000004">
      <c r="C9" s="47">
        <v>4</v>
      </c>
      <c r="D9" s="116">
        <v>12200</v>
      </c>
    </row>
    <row r="10" spans="1:8" s="122" customFormat="1" x14ac:dyDescent="0.55000000000000004">
      <c r="C10" s="47">
        <v>5</v>
      </c>
      <c r="D10" s="116">
        <v>13500</v>
      </c>
    </row>
    <row r="11" spans="1:8" s="122" customFormat="1" x14ac:dyDescent="0.55000000000000004">
      <c r="C11" s="47">
        <v>6</v>
      </c>
      <c r="D11" s="116">
        <v>15250</v>
      </c>
    </row>
    <row r="12" spans="1:8" x14ac:dyDescent="0.55000000000000004">
      <c r="A12" s="44"/>
      <c r="B12" s="44"/>
      <c r="C12" s="47">
        <v>7</v>
      </c>
      <c r="D12" s="116">
        <v>12000</v>
      </c>
      <c r="E12" s="44"/>
      <c r="F12" s="44"/>
      <c r="G12" s="44"/>
      <c r="H12" s="45"/>
    </row>
    <row r="13" spans="1:8" x14ac:dyDescent="0.55000000000000004">
      <c r="A13" s="44"/>
      <c r="B13" s="44"/>
      <c r="C13" s="47">
        <v>8</v>
      </c>
      <c r="D13" s="116">
        <v>11000</v>
      </c>
      <c r="E13" s="44"/>
      <c r="F13" s="44"/>
      <c r="G13" s="44"/>
      <c r="H13" s="44"/>
    </row>
    <row r="14" spans="1:8" ht="14.7" thickBot="1" x14ac:dyDescent="0.6">
      <c r="A14" s="44"/>
      <c r="B14" s="44"/>
      <c r="C14" s="48">
        <v>9</v>
      </c>
      <c r="D14" s="72">
        <v>10500</v>
      </c>
      <c r="E14" s="44"/>
      <c r="F14" s="44"/>
      <c r="G14" s="44"/>
      <c r="H14" s="44"/>
    </row>
    <row r="16" spans="1:8" x14ac:dyDescent="0.55000000000000004">
      <c r="A16" s="52" t="s">
        <v>59</v>
      </c>
      <c r="B16" s="61" t="s">
        <v>130</v>
      </c>
      <c r="C16" s="44"/>
      <c r="D16" s="44"/>
      <c r="E16" s="44"/>
      <c r="F16" s="44"/>
      <c r="G16" s="44"/>
      <c r="H16" s="44"/>
    </row>
    <row r="17" spans="1:8" ht="14.7" thickBot="1" x14ac:dyDescent="0.6">
      <c r="A17" s="44"/>
      <c r="B17" s="44"/>
      <c r="C17" s="44"/>
      <c r="D17" s="44"/>
      <c r="E17" s="44"/>
      <c r="F17" s="44"/>
      <c r="G17" s="44"/>
      <c r="H17" s="44"/>
    </row>
    <row r="18" spans="1:8" ht="21.75" customHeight="1" thickBot="1" x14ac:dyDescent="0.6">
      <c r="A18" s="44"/>
      <c r="B18" s="51" t="s">
        <v>60</v>
      </c>
      <c r="C18" s="177">
        <f>NPV(F5,D6:D14)+D5</f>
        <v>-5191.8717226721928</v>
      </c>
      <c r="D18" s="178"/>
      <c r="E18" s="44"/>
      <c r="F18" s="44"/>
      <c r="G18" s="44"/>
      <c r="H18" s="44"/>
    </row>
    <row r="19" spans="1:8" x14ac:dyDescent="0.55000000000000004">
      <c r="C19" s="134"/>
      <c r="D19" s="134"/>
    </row>
    <row r="20" spans="1:8" s="44" customFormat="1" x14ac:dyDescent="0.55000000000000004">
      <c r="A20" s="61" t="s">
        <v>61</v>
      </c>
      <c r="B20" s="61" t="s">
        <v>94</v>
      </c>
      <c r="C20" s="134"/>
      <c r="D20" s="134"/>
    </row>
    <row r="21" spans="1:8" s="44" customFormat="1" ht="14.7" thickBot="1" x14ac:dyDescent="0.6">
      <c r="C21" s="134"/>
      <c r="D21" s="134"/>
    </row>
    <row r="22" spans="1:8" s="44" customFormat="1" ht="20.25" customHeight="1" thickBot="1" x14ac:dyDescent="0.6">
      <c r="B22" s="51" t="s">
        <v>60</v>
      </c>
      <c r="C22" s="182">
        <f>MIRR(D5:D14,F5,F5)</f>
        <v>7.4595140525208548E-2</v>
      </c>
      <c r="D22" s="183"/>
    </row>
    <row r="23" spans="1:8" s="44" customFormat="1" x14ac:dyDescent="0.55000000000000004">
      <c r="B23" s="51"/>
      <c r="C23" s="134"/>
      <c r="D23" s="134"/>
    </row>
    <row r="24" spans="1:8" x14ac:dyDescent="0.55000000000000004">
      <c r="A24" s="61" t="s">
        <v>62</v>
      </c>
      <c r="B24" s="61" t="s">
        <v>139</v>
      </c>
      <c r="C24" s="134"/>
      <c r="D24" s="134"/>
    </row>
    <row r="25" spans="1:8" ht="14.7" thickBot="1" x14ac:dyDescent="0.6">
      <c r="A25" s="44"/>
      <c r="B25" s="44"/>
      <c r="C25" s="134"/>
      <c r="D25" s="134"/>
    </row>
    <row r="26" spans="1:8" ht="19.5" customHeight="1" thickBot="1" x14ac:dyDescent="0.6">
      <c r="A26" s="44"/>
      <c r="B26" s="51" t="s">
        <v>60</v>
      </c>
      <c r="C26" s="179">
        <f>PMT(F5,9,-C18,0)</f>
        <v>-848.47500757528098</v>
      </c>
      <c r="D26" s="180"/>
    </row>
    <row r="28" spans="1:8" x14ac:dyDescent="0.55000000000000004">
      <c r="A28" s="61" t="s">
        <v>63</v>
      </c>
      <c r="B28" s="46" t="s">
        <v>64</v>
      </c>
      <c r="C28" s="44"/>
      <c r="D28" s="44"/>
    </row>
    <row r="29" spans="1:8" x14ac:dyDescent="0.55000000000000004">
      <c r="A29" s="46"/>
      <c r="B29" s="46" t="s">
        <v>65</v>
      </c>
      <c r="C29" s="44"/>
      <c r="D29" s="44"/>
    </row>
    <row r="30" spans="1:8" x14ac:dyDescent="0.55000000000000004">
      <c r="A30" s="46"/>
      <c r="B30" s="46" t="s">
        <v>66</v>
      </c>
      <c r="C30" s="44"/>
      <c r="D30" s="44"/>
    </row>
    <row r="31" spans="1:8" x14ac:dyDescent="0.55000000000000004">
      <c r="A31" s="44"/>
      <c r="B31" s="71" t="s">
        <v>83</v>
      </c>
      <c r="C31" s="44"/>
      <c r="D31" s="44"/>
    </row>
    <row r="32" spans="1:8" s="70" customFormat="1" x14ac:dyDescent="0.55000000000000004">
      <c r="B32" s="71" t="s">
        <v>140</v>
      </c>
    </row>
    <row r="33" spans="1:6" x14ac:dyDescent="0.55000000000000004">
      <c r="A33" s="44"/>
      <c r="B33" s="44"/>
      <c r="C33" s="44"/>
      <c r="D33" s="44"/>
    </row>
    <row r="34" spans="1:6" ht="14.7" thickBot="1" x14ac:dyDescent="0.6">
      <c r="A34" s="44"/>
      <c r="B34" s="44"/>
      <c r="C34" s="181" t="s">
        <v>67</v>
      </c>
      <c r="D34" s="181"/>
    </row>
    <row r="35" spans="1:6" x14ac:dyDescent="0.55000000000000004">
      <c r="A35" s="44"/>
      <c r="B35" s="44"/>
      <c r="C35" s="53"/>
      <c r="D35" s="54">
        <f>C18</f>
        <v>-5191.8717226721928</v>
      </c>
      <c r="F35" s="46" t="s">
        <v>68</v>
      </c>
    </row>
    <row r="36" spans="1:6" x14ac:dyDescent="0.55000000000000004">
      <c r="C36" s="57">
        <v>0</v>
      </c>
      <c r="D36" s="55">
        <f t="dataTable" ref="D36:D50" dt2D="0" dtr="0" r1="F5"/>
        <v>27450</v>
      </c>
      <c r="E36" s="44"/>
      <c r="F36" s="46" t="s">
        <v>69</v>
      </c>
    </row>
    <row r="37" spans="1:6" x14ac:dyDescent="0.55000000000000004">
      <c r="C37" s="57">
        <v>0.02</v>
      </c>
      <c r="D37" s="55">
        <v>17908.234762349108</v>
      </c>
      <c r="E37" s="44"/>
      <c r="F37" s="44"/>
    </row>
    <row r="38" spans="1:6" x14ac:dyDescent="0.55000000000000004">
      <c r="C38" s="57">
        <v>0.04</v>
      </c>
      <c r="D38" s="55">
        <v>9656.832793223366</v>
      </c>
      <c r="E38" s="44"/>
      <c r="F38" s="46" t="s">
        <v>70</v>
      </c>
    </row>
    <row r="39" spans="1:6" x14ac:dyDescent="0.55000000000000004">
      <c r="C39" s="57">
        <v>0.06</v>
      </c>
      <c r="D39" s="55">
        <v>2491.259146559285</v>
      </c>
      <c r="E39" s="44"/>
      <c r="F39" s="46" t="s">
        <v>71</v>
      </c>
    </row>
    <row r="40" spans="1:6" x14ac:dyDescent="0.55000000000000004">
      <c r="C40" s="57">
        <v>0.08</v>
      </c>
      <c r="D40" s="55">
        <v>-3756.5201179878786</v>
      </c>
      <c r="E40" s="44"/>
    </row>
    <row r="41" spans="1:6" x14ac:dyDescent="0.55000000000000004">
      <c r="C41" s="57">
        <v>0.1</v>
      </c>
      <c r="D41" s="55">
        <v>-9225.2014412901844</v>
      </c>
      <c r="E41" s="44"/>
      <c r="F41" s="44"/>
    </row>
    <row r="42" spans="1:6" x14ac:dyDescent="0.55000000000000004">
      <c r="C42" s="57">
        <v>0.12</v>
      </c>
      <c r="D42" s="55">
        <v>-14029.78487504353</v>
      </c>
      <c r="E42" s="44"/>
      <c r="F42" s="44"/>
    </row>
    <row r="43" spans="1:6" x14ac:dyDescent="0.55000000000000004">
      <c r="C43" s="57">
        <v>0.14000000000000001</v>
      </c>
      <c r="D43" s="55">
        <v>-18266.039328243081</v>
      </c>
      <c r="E43" s="44"/>
      <c r="F43" s="44"/>
    </row>
    <row r="44" spans="1:6" x14ac:dyDescent="0.55000000000000004">
      <c r="C44" s="57">
        <v>0.18</v>
      </c>
      <c r="D44" s="55">
        <v>-25341.081182400099</v>
      </c>
      <c r="E44" s="44"/>
      <c r="F44" s="44"/>
    </row>
    <row r="45" spans="1:6" x14ac:dyDescent="0.55000000000000004">
      <c r="C45" s="57">
        <v>0.2</v>
      </c>
      <c r="D45" s="55">
        <v>-28303.809471926914</v>
      </c>
      <c r="E45" s="44"/>
      <c r="F45" s="44"/>
    </row>
    <row r="46" spans="1:6" x14ac:dyDescent="0.55000000000000004">
      <c r="C46" s="57">
        <v>0.22</v>
      </c>
      <c r="D46" s="55">
        <v>-30950.209986796286</v>
      </c>
      <c r="E46" s="44"/>
      <c r="F46" s="44"/>
    </row>
    <row r="47" spans="1:6" x14ac:dyDescent="0.55000000000000004">
      <c r="C47" s="57">
        <v>0.24</v>
      </c>
      <c r="D47" s="55">
        <v>-33321.023025118673</v>
      </c>
      <c r="E47" s="44"/>
      <c r="F47" s="44"/>
    </row>
    <row r="48" spans="1:6" x14ac:dyDescent="0.55000000000000004">
      <c r="C48" s="57">
        <v>0.26</v>
      </c>
      <c r="D48" s="55">
        <v>-35450.971062346813</v>
      </c>
      <c r="E48" s="44"/>
      <c r="F48" s="44"/>
    </row>
    <row r="49" spans="3:6" x14ac:dyDescent="0.55000000000000004">
      <c r="C49" s="57">
        <v>0.28000000000000003</v>
      </c>
      <c r="D49" s="55">
        <v>-37369.749042083451</v>
      </c>
      <c r="E49" s="44"/>
      <c r="F49" s="44"/>
    </row>
    <row r="50" spans="3:6" ht="14.7" thickBot="1" x14ac:dyDescent="0.6">
      <c r="C50" s="58">
        <v>0.3</v>
      </c>
      <c r="D50" s="56">
        <v>-39102.83649205324</v>
      </c>
      <c r="E50" s="44"/>
      <c r="F50" s="44"/>
    </row>
  </sheetData>
  <mergeCells count="4">
    <mergeCell ref="C18:D18"/>
    <mergeCell ref="C26:D26"/>
    <mergeCell ref="C34:D34"/>
    <mergeCell ref="C22:D22"/>
  </mergeCells>
  <pageMargins left="0.7" right="0.7" top="0.75" bottom="0.75" header="0.3" footer="0.3"/>
  <drawing r:id="rId1"/>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B2:J19"/>
  <sheetViews>
    <sheetView zoomScale="130" zoomScaleNormal="130" workbookViewId="0"/>
  </sheetViews>
  <sheetFormatPr defaultRowHeight="14.4" x14ac:dyDescent="0.55000000000000004"/>
  <cols>
    <col min="2" max="2" width="20.15625" customWidth="1"/>
    <col min="3" max="3" width="16.41796875" customWidth="1"/>
  </cols>
  <sheetData>
    <row r="2" spans="2:10" ht="23.1" x14ac:dyDescent="0.85">
      <c r="B2" s="67" t="s">
        <v>75</v>
      </c>
      <c r="C2" s="60"/>
      <c r="D2" s="60"/>
      <c r="E2" s="60"/>
      <c r="F2" s="60"/>
      <c r="G2" s="60"/>
      <c r="H2" s="60"/>
      <c r="I2" s="60"/>
      <c r="J2" s="60"/>
    </row>
    <row r="4" spans="2:10" ht="16.2" x14ac:dyDescent="0.55000000000000004">
      <c r="B4" s="62" t="s">
        <v>1</v>
      </c>
      <c r="C4" s="62" t="s">
        <v>73</v>
      </c>
      <c r="D4" s="60"/>
      <c r="E4" s="60"/>
      <c r="F4" s="60"/>
      <c r="G4" s="60"/>
      <c r="H4" s="60"/>
      <c r="I4" s="60"/>
      <c r="J4" s="60"/>
    </row>
    <row r="5" spans="2:10" x14ac:dyDescent="0.55000000000000004">
      <c r="B5" s="64">
        <v>0</v>
      </c>
      <c r="C5" s="118">
        <v>-22500</v>
      </c>
      <c r="D5" s="60"/>
      <c r="E5" s="63"/>
      <c r="F5" s="60"/>
      <c r="G5" s="60"/>
      <c r="H5" s="60"/>
      <c r="I5" s="60"/>
      <c r="J5" s="60"/>
    </row>
    <row r="6" spans="2:10" x14ac:dyDescent="0.55000000000000004">
      <c r="B6" s="64">
        <v>1</v>
      </c>
      <c r="C6" s="118">
        <v>4250</v>
      </c>
      <c r="D6" s="60"/>
      <c r="E6" s="63"/>
      <c r="F6" s="60"/>
      <c r="G6" s="60"/>
      <c r="H6" s="60"/>
      <c r="I6" s="60"/>
      <c r="J6" s="60"/>
    </row>
    <row r="7" spans="2:10" x14ac:dyDescent="0.55000000000000004">
      <c r="B7" s="64">
        <v>2</v>
      </c>
      <c r="C7" s="118">
        <v>5500</v>
      </c>
      <c r="D7" s="60"/>
      <c r="E7" s="63"/>
      <c r="F7" s="60"/>
      <c r="G7" s="60"/>
      <c r="H7" s="60"/>
      <c r="I7" s="60"/>
      <c r="J7" s="60"/>
    </row>
    <row r="8" spans="2:10" x14ac:dyDescent="0.55000000000000004">
      <c r="B8" s="64">
        <v>3</v>
      </c>
      <c r="C8" s="118">
        <v>6275</v>
      </c>
      <c r="D8" s="60"/>
      <c r="E8" s="63"/>
      <c r="F8" s="60"/>
      <c r="G8" s="60"/>
      <c r="H8" s="60"/>
      <c r="I8" s="60"/>
      <c r="J8" s="60"/>
    </row>
    <row r="9" spans="2:10" x14ac:dyDescent="0.55000000000000004">
      <c r="B9" s="64">
        <v>4</v>
      </c>
      <c r="C9" s="118">
        <v>6800</v>
      </c>
      <c r="D9" s="60"/>
      <c r="E9" s="63"/>
      <c r="F9" s="60"/>
      <c r="G9" s="60"/>
      <c r="H9" s="60"/>
      <c r="I9" s="60"/>
      <c r="J9" s="60"/>
    </row>
    <row r="10" spans="2:10" x14ac:dyDescent="0.55000000000000004">
      <c r="B10" s="64">
        <v>5</v>
      </c>
      <c r="C10" s="118">
        <v>7250</v>
      </c>
      <c r="D10" s="60"/>
      <c r="E10" s="60"/>
      <c r="F10" s="60"/>
      <c r="G10" s="60"/>
      <c r="H10" s="60"/>
      <c r="I10" s="60"/>
      <c r="J10" s="60"/>
    </row>
    <row r="11" spans="2:10" x14ac:dyDescent="0.55000000000000004">
      <c r="B11" s="60"/>
      <c r="C11" s="65"/>
      <c r="D11" s="60"/>
      <c r="E11" s="60"/>
      <c r="F11" s="60"/>
      <c r="G11" s="60"/>
      <c r="H11" s="60"/>
      <c r="I11" s="60"/>
      <c r="J11" s="60"/>
    </row>
    <row r="12" spans="2:10" x14ac:dyDescent="0.55000000000000004">
      <c r="B12" s="63" t="s">
        <v>74</v>
      </c>
      <c r="C12" s="66">
        <v>0.12</v>
      </c>
      <c r="D12" s="60"/>
      <c r="E12" s="60"/>
      <c r="F12" s="60"/>
      <c r="G12" s="60"/>
      <c r="H12" s="60"/>
      <c r="I12" s="60"/>
      <c r="J12" s="60"/>
    </row>
    <row r="13" spans="2:10" ht="14.7" thickBot="1" x14ac:dyDescent="0.6">
      <c r="B13" s="60"/>
      <c r="C13" s="60"/>
      <c r="D13" s="60"/>
      <c r="E13" s="60"/>
      <c r="F13" s="60"/>
      <c r="G13" s="60"/>
      <c r="H13" s="60"/>
      <c r="I13" s="60"/>
      <c r="J13" s="60"/>
    </row>
    <row r="14" spans="2:10" ht="19.5" customHeight="1" thickBot="1" x14ac:dyDescent="0.6">
      <c r="B14" s="184" t="str">
        <f>"The project has an NPV of $"&amp;FIXED(C18,2)&amp;" using a discount rate of "&amp;FIXED(C12*100,1)&amp;"% and it should be "&amp;C19&amp;"."</f>
        <v>The project has an NPV of $-1,419.00 using a discount rate of 12.0% and it should be REJECTED.</v>
      </c>
      <c r="C14" s="185"/>
      <c r="D14" s="185"/>
      <c r="E14" s="185"/>
      <c r="F14" s="185"/>
      <c r="G14" s="185"/>
      <c r="H14" s="185"/>
      <c r="I14" s="185"/>
      <c r="J14" s="186"/>
    </row>
    <row r="15" spans="2:10" ht="14.7" thickBot="1" x14ac:dyDescent="0.6">
      <c r="B15" s="60"/>
      <c r="C15" s="60"/>
      <c r="D15" s="60"/>
      <c r="E15" s="60"/>
      <c r="F15" s="60"/>
      <c r="G15" s="60"/>
      <c r="H15" s="60"/>
      <c r="I15" s="60"/>
      <c r="J15" s="60"/>
    </row>
    <row r="16" spans="2:10" ht="20.25" customHeight="1" thickBot="1" x14ac:dyDescent="0.6">
      <c r="B16" s="187" t="s">
        <v>138</v>
      </c>
      <c r="C16" s="188"/>
      <c r="D16" s="188"/>
      <c r="E16" s="188"/>
      <c r="F16" s="188"/>
      <c r="G16" s="188"/>
      <c r="H16" s="188"/>
      <c r="I16" s="188"/>
      <c r="J16" s="189"/>
    </row>
    <row r="18" spans="2:3" x14ac:dyDescent="0.55000000000000004">
      <c r="B18" s="70" t="s">
        <v>84</v>
      </c>
      <c r="C18" s="73">
        <f>NPV(C12,C6:C10)+C5</f>
        <v>-1419.0021241846844</v>
      </c>
    </row>
    <row r="19" spans="2:3" x14ac:dyDescent="0.55000000000000004">
      <c r="B19" s="70" t="s">
        <v>85</v>
      </c>
      <c r="C19" s="63" t="str">
        <f>IF(C18&gt;0,"ACCEPTED","REJECTED")</f>
        <v>REJECTED</v>
      </c>
    </row>
  </sheetData>
  <mergeCells count="2">
    <mergeCell ref="B14:J14"/>
    <mergeCell ref="B16:J16"/>
  </mergeCells>
  <pageMargins left="0.7" right="0.7" top="0.75" bottom="0.75" header="0.3" footer="0.3"/>
  <drawing r:id="rId1"/>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B1:F18"/>
  <sheetViews>
    <sheetView zoomScale="130" zoomScaleNormal="130" workbookViewId="0"/>
  </sheetViews>
  <sheetFormatPr defaultRowHeight="14.4" x14ac:dyDescent="0.55000000000000004"/>
  <cols>
    <col min="1" max="1" width="2.68359375" customWidth="1"/>
    <col min="3" max="3" width="9.26171875" bestFit="1" customWidth="1"/>
    <col min="4" max="5" width="12.26171875" bestFit="1" customWidth="1"/>
    <col min="6" max="6" width="11.26171875" bestFit="1" customWidth="1"/>
  </cols>
  <sheetData>
    <row r="1" spans="2:6" ht="33.75" customHeight="1" x14ac:dyDescent="0.85">
      <c r="B1" s="67" t="s">
        <v>182</v>
      </c>
    </row>
    <row r="3" spans="2:6" x14ac:dyDescent="0.55000000000000004">
      <c r="B3" t="s">
        <v>129</v>
      </c>
    </row>
    <row r="4" spans="2:6" x14ac:dyDescent="0.55000000000000004">
      <c r="B4" t="s">
        <v>126</v>
      </c>
    </row>
    <row r="5" spans="2:6" x14ac:dyDescent="0.55000000000000004">
      <c r="B5" t="s">
        <v>125</v>
      </c>
    </row>
    <row r="7" spans="2:6" ht="16.2" x14ac:dyDescent="0.85">
      <c r="C7" s="135"/>
      <c r="D7" s="137" t="s">
        <v>127</v>
      </c>
      <c r="E7" s="137" t="s">
        <v>128</v>
      </c>
      <c r="F7" s="137" t="s">
        <v>82</v>
      </c>
    </row>
    <row r="8" spans="2:6" x14ac:dyDescent="0.55000000000000004">
      <c r="C8" s="136">
        <v>0</v>
      </c>
      <c r="D8" s="135">
        <v>-30000</v>
      </c>
      <c r="E8" s="135">
        <v>-25000</v>
      </c>
      <c r="F8" s="135">
        <f>D8-E8</f>
        <v>-5000</v>
      </c>
    </row>
    <row r="9" spans="2:6" x14ac:dyDescent="0.55000000000000004">
      <c r="C9" s="136">
        <v>1</v>
      </c>
      <c r="D9" s="135">
        <v>4500</v>
      </c>
      <c r="E9" s="135">
        <v>4000</v>
      </c>
      <c r="F9" s="135">
        <f t="shared" ref="F9:F16" si="0">D9-E9</f>
        <v>500</v>
      </c>
    </row>
    <row r="10" spans="2:6" x14ac:dyDescent="0.55000000000000004">
      <c r="C10" s="136">
        <v>2</v>
      </c>
      <c r="D10" s="135">
        <v>4250</v>
      </c>
      <c r="E10" s="135">
        <v>3900</v>
      </c>
      <c r="F10" s="135">
        <f t="shared" si="0"/>
        <v>350</v>
      </c>
    </row>
    <row r="11" spans="2:6" x14ac:dyDescent="0.55000000000000004">
      <c r="C11" s="136">
        <v>3</v>
      </c>
      <c r="D11" s="135">
        <v>4000</v>
      </c>
      <c r="E11" s="135">
        <v>3500</v>
      </c>
      <c r="F11" s="135">
        <f t="shared" si="0"/>
        <v>500</v>
      </c>
    </row>
    <row r="12" spans="2:6" x14ac:dyDescent="0.55000000000000004">
      <c r="C12" s="136">
        <v>4</v>
      </c>
      <c r="D12" s="135">
        <v>4250</v>
      </c>
      <c r="E12" s="135">
        <v>3850</v>
      </c>
      <c r="F12" s="135">
        <f t="shared" si="0"/>
        <v>400</v>
      </c>
    </row>
    <row r="13" spans="2:6" x14ac:dyDescent="0.55000000000000004">
      <c r="C13" s="136">
        <v>5</v>
      </c>
      <c r="D13" s="135">
        <v>4500</v>
      </c>
      <c r="E13" s="135">
        <v>4200</v>
      </c>
      <c r="F13" s="135">
        <f t="shared" si="0"/>
        <v>300</v>
      </c>
    </row>
    <row r="14" spans="2:6" x14ac:dyDescent="0.55000000000000004">
      <c r="C14" s="136">
        <v>6</v>
      </c>
      <c r="D14" s="135">
        <v>5000</v>
      </c>
      <c r="E14" s="135">
        <v>4650</v>
      </c>
      <c r="F14" s="135">
        <f t="shared" si="0"/>
        <v>350</v>
      </c>
    </row>
    <row r="15" spans="2:6" x14ac:dyDescent="0.55000000000000004">
      <c r="C15" s="136">
        <v>7</v>
      </c>
      <c r="D15" s="135">
        <v>5500</v>
      </c>
      <c r="E15" s="135">
        <v>4500</v>
      </c>
      <c r="F15" s="135">
        <f t="shared" si="0"/>
        <v>1000</v>
      </c>
    </row>
    <row r="16" spans="2:6" x14ac:dyDescent="0.55000000000000004">
      <c r="C16" s="136">
        <v>8</v>
      </c>
      <c r="D16" s="135">
        <v>7500</v>
      </c>
      <c r="E16" s="135">
        <v>4850</v>
      </c>
      <c r="F16" s="135">
        <f t="shared" si="0"/>
        <v>2650</v>
      </c>
    </row>
    <row r="17" spans="5:6" ht="14.7" thickBot="1" x14ac:dyDescent="0.6"/>
    <row r="18" spans="5:6" ht="20.25" customHeight="1" thickBot="1" x14ac:dyDescent="0.6">
      <c r="E18" s="139" t="s">
        <v>60</v>
      </c>
      <c r="F18" s="138">
        <f>IRR(F8:F16,0.1)</f>
        <v>3.3018854231348982E-2</v>
      </c>
    </row>
  </sheetData>
  <pageMargins left="0.7" right="0.7" top="0.75" bottom="0.75" header="0.3" footer="0.3"/>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2:S125"/>
  <sheetViews>
    <sheetView zoomScale="115" zoomScaleNormal="115" workbookViewId="0"/>
  </sheetViews>
  <sheetFormatPr defaultRowHeight="14.4" x14ac:dyDescent="0.55000000000000004"/>
  <cols>
    <col min="1" max="1" width="2.578125" customWidth="1"/>
    <col min="2" max="2" width="10.41796875" customWidth="1"/>
    <col min="3" max="3" width="6.15625" customWidth="1"/>
    <col min="4" max="4" width="111.15625" customWidth="1"/>
    <col min="6" max="19" width="1.83984375" customWidth="1"/>
  </cols>
  <sheetData>
    <row r="2" spans="2:6" ht="20.399999999999999" x14ac:dyDescent="0.75">
      <c r="B2" s="122"/>
      <c r="C2" s="122"/>
      <c r="D2" s="150" t="s">
        <v>146</v>
      </c>
      <c r="E2" s="122"/>
      <c r="F2" s="122"/>
    </row>
    <row r="3" spans="2:6" ht="20.399999999999999" x14ac:dyDescent="0.75">
      <c r="B3" s="122"/>
      <c r="C3" s="122"/>
      <c r="D3" s="151" t="s">
        <v>147</v>
      </c>
      <c r="E3" s="122"/>
      <c r="F3" s="122"/>
    </row>
    <row r="4" spans="2:6" ht="6" customHeight="1" x14ac:dyDescent="0.55000000000000004"/>
    <row r="5" spans="2:6" s="122" customFormat="1" ht="18" customHeight="1" x14ac:dyDescent="0.55000000000000004"/>
    <row r="6" spans="2:6" s="122" customFormat="1" ht="18" customHeight="1" x14ac:dyDescent="0.7">
      <c r="B6" s="140" t="s">
        <v>148</v>
      </c>
    </row>
    <row r="7" spans="2:6" ht="14.7" thickBot="1" x14ac:dyDescent="0.6">
      <c r="B7" s="122"/>
      <c r="C7" s="122"/>
      <c r="D7" s="122"/>
      <c r="E7" s="122"/>
      <c r="F7" s="122"/>
    </row>
    <row r="8" spans="2:6" ht="14.7" thickBot="1" x14ac:dyDescent="0.6">
      <c r="B8" s="127" t="s">
        <v>112</v>
      </c>
      <c r="C8" s="132" t="s">
        <v>103</v>
      </c>
      <c r="D8" s="190" t="s">
        <v>113</v>
      </c>
      <c r="E8" s="122"/>
      <c r="F8" s="122"/>
    </row>
    <row r="9" spans="2:6" ht="36" customHeight="1" x14ac:dyDescent="0.55000000000000004">
      <c r="B9" s="122"/>
      <c r="C9" s="131"/>
      <c r="D9" s="192"/>
      <c r="E9" s="122"/>
      <c r="F9" s="122"/>
    </row>
    <row r="10" spans="2:6" ht="209.5" customHeight="1" x14ac:dyDescent="0.55000000000000004">
      <c r="B10" s="122"/>
      <c r="C10" s="131"/>
      <c r="D10" s="130"/>
      <c r="E10" s="122"/>
      <c r="F10" s="122"/>
    </row>
    <row r="11" spans="2:6" ht="8.5" customHeight="1" x14ac:dyDescent="0.55000000000000004">
      <c r="B11" s="122"/>
      <c r="C11" s="131"/>
      <c r="D11" s="122"/>
      <c r="E11" s="122"/>
      <c r="F11" s="122"/>
    </row>
    <row r="12" spans="2:6" ht="15.6" x14ac:dyDescent="0.55000000000000004">
      <c r="B12" s="122"/>
      <c r="C12" s="131"/>
      <c r="D12" s="123" t="s">
        <v>160</v>
      </c>
      <c r="E12" s="122"/>
      <c r="F12" s="122"/>
    </row>
    <row r="13" spans="2:6" ht="15.6" x14ac:dyDescent="0.55000000000000004">
      <c r="B13" s="122"/>
      <c r="C13" s="131"/>
      <c r="D13" s="123" t="s">
        <v>161</v>
      </c>
      <c r="F13" s="122"/>
    </row>
    <row r="14" spans="2:6" ht="15.6" x14ac:dyDescent="0.55000000000000004">
      <c r="B14" s="122"/>
      <c r="C14" s="131"/>
      <c r="D14" s="158" t="s">
        <v>162</v>
      </c>
      <c r="E14" s="122"/>
      <c r="F14" s="122"/>
    </row>
    <row r="15" spans="2:6" ht="15.6" x14ac:dyDescent="0.55000000000000004">
      <c r="B15" s="122"/>
      <c r="C15" s="131"/>
      <c r="D15" s="123" t="s">
        <v>163</v>
      </c>
      <c r="E15" s="122"/>
      <c r="F15" s="122"/>
    </row>
    <row r="16" spans="2:6" ht="15.6" x14ac:dyDescent="0.55000000000000004">
      <c r="B16" s="122"/>
      <c r="C16" s="131"/>
      <c r="D16" s="158" t="s">
        <v>164</v>
      </c>
      <c r="E16" s="122"/>
      <c r="F16" s="122"/>
    </row>
    <row r="17" spans="2:6" ht="14.7" thickBot="1" x14ac:dyDescent="0.6">
      <c r="B17" s="122"/>
      <c r="C17" s="131"/>
      <c r="D17" s="122"/>
      <c r="E17" s="122"/>
      <c r="F17" s="122"/>
    </row>
    <row r="18" spans="2:6" ht="14.7" thickBot="1" x14ac:dyDescent="0.6">
      <c r="B18" s="127" t="s">
        <v>169</v>
      </c>
      <c r="C18" s="132" t="s">
        <v>104</v>
      </c>
      <c r="D18" s="190" t="s">
        <v>165</v>
      </c>
      <c r="E18" s="122"/>
      <c r="F18" s="122"/>
    </row>
    <row r="19" spans="2:6" ht="58.15" customHeight="1" x14ac:dyDescent="0.55000000000000004">
      <c r="B19" s="122"/>
      <c r="C19" s="131"/>
      <c r="D19" s="190"/>
      <c r="E19" s="122"/>
      <c r="F19" s="122"/>
    </row>
    <row r="20" spans="2:6" ht="6.6" customHeight="1" x14ac:dyDescent="0.55000000000000004">
      <c r="B20" s="122"/>
      <c r="C20" s="131"/>
      <c r="D20" s="122"/>
      <c r="E20" s="122"/>
      <c r="F20" s="122"/>
    </row>
    <row r="21" spans="2:6" ht="15.6" x14ac:dyDescent="0.55000000000000004">
      <c r="B21" s="122"/>
      <c r="C21" s="131"/>
      <c r="D21" s="123" t="s">
        <v>166</v>
      </c>
      <c r="E21" s="122"/>
      <c r="F21" s="122"/>
    </row>
    <row r="22" spans="2:6" ht="15.6" x14ac:dyDescent="0.55000000000000004">
      <c r="B22" s="122"/>
      <c r="C22" s="131"/>
      <c r="D22" s="123" t="s">
        <v>167</v>
      </c>
      <c r="E22" s="122"/>
      <c r="F22" s="122"/>
    </row>
    <row r="23" spans="2:6" ht="15.6" x14ac:dyDescent="0.55000000000000004">
      <c r="B23" s="122"/>
      <c r="C23" s="131"/>
      <c r="D23" s="123" t="s">
        <v>168</v>
      </c>
      <c r="E23" s="122"/>
      <c r="F23" s="122"/>
    </row>
    <row r="24" spans="2:6" ht="15.6" x14ac:dyDescent="0.55000000000000004">
      <c r="B24" s="122"/>
      <c r="C24" s="131"/>
      <c r="D24" s="158" t="s">
        <v>163</v>
      </c>
      <c r="E24" s="122"/>
      <c r="F24" s="122"/>
    </row>
    <row r="25" spans="2:6" ht="15.6" x14ac:dyDescent="0.55000000000000004">
      <c r="B25" s="122"/>
      <c r="C25" s="131"/>
      <c r="D25" s="158" t="s">
        <v>164</v>
      </c>
      <c r="E25" s="122"/>
      <c r="F25" s="122"/>
    </row>
    <row r="26" spans="2:6" ht="15.9" thickBot="1" x14ac:dyDescent="0.6">
      <c r="B26" s="122"/>
      <c r="C26" s="131"/>
      <c r="D26" s="123"/>
      <c r="E26" s="122"/>
      <c r="F26" s="122"/>
    </row>
    <row r="27" spans="2:6" ht="14.7" thickBot="1" x14ac:dyDescent="0.6">
      <c r="B27" s="127" t="s">
        <v>192</v>
      </c>
      <c r="C27" s="132" t="s">
        <v>105</v>
      </c>
      <c r="D27" s="190" t="s">
        <v>190</v>
      </c>
      <c r="E27" s="122"/>
      <c r="F27" s="122"/>
    </row>
    <row r="28" spans="2:6" ht="49.5" customHeight="1" x14ac:dyDescent="0.55000000000000004">
      <c r="B28" s="122"/>
      <c r="C28" s="131"/>
      <c r="D28" s="190"/>
      <c r="E28" s="122"/>
      <c r="F28" s="122"/>
    </row>
    <row r="29" spans="2:6" ht="5.5" customHeight="1" x14ac:dyDescent="0.55000000000000004">
      <c r="B29" s="122"/>
      <c r="C29" s="131"/>
      <c r="D29" s="122"/>
      <c r="E29" s="122"/>
      <c r="F29" s="122"/>
    </row>
    <row r="30" spans="2:6" ht="15.6" x14ac:dyDescent="0.55000000000000004">
      <c r="B30" s="122"/>
      <c r="C30" s="131"/>
      <c r="D30" s="123" t="s">
        <v>170</v>
      </c>
      <c r="E30" s="122"/>
      <c r="F30" s="122"/>
    </row>
    <row r="31" spans="2:6" ht="15.6" x14ac:dyDescent="0.55000000000000004">
      <c r="B31" s="122"/>
      <c r="C31" s="131"/>
      <c r="D31" s="123" t="s">
        <v>171</v>
      </c>
      <c r="E31" s="122"/>
      <c r="F31" s="122"/>
    </row>
    <row r="32" spans="2:6" ht="15.6" x14ac:dyDescent="0.55000000000000004">
      <c r="B32" s="122"/>
      <c r="C32" s="131"/>
      <c r="D32" s="123" t="s">
        <v>191</v>
      </c>
      <c r="E32" s="122"/>
      <c r="F32" s="122"/>
    </row>
    <row r="33" spans="2:6" ht="15.6" x14ac:dyDescent="0.55000000000000004">
      <c r="B33" s="122"/>
      <c r="C33" s="131"/>
      <c r="D33" s="158" t="s">
        <v>163</v>
      </c>
      <c r="E33" s="122"/>
      <c r="F33" s="122"/>
    </row>
    <row r="34" spans="2:6" ht="15.6" x14ac:dyDescent="0.55000000000000004">
      <c r="B34" s="122"/>
      <c r="C34" s="131"/>
      <c r="D34" s="158" t="s">
        <v>164</v>
      </c>
      <c r="E34" s="122"/>
      <c r="F34" s="122"/>
    </row>
    <row r="35" spans="2:6" ht="15.9" thickBot="1" x14ac:dyDescent="0.6">
      <c r="B35" s="122"/>
      <c r="C35" s="131"/>
      <c r="D35" s="123"/>
      <c r="E35" s="122"/>
      <c r="F35" s="122"/>
    </row>
    <row r="36" spans="2:6" ht="15.9" thickBot="1" x14ac:dyDescent="0.65">
      <c r="B36" s="127" t="s">
        <v>192</v>
      </c>
      <c r="C36" s="132" t="s">
        <v>106</v>
      </c>
      <c r="D36" s="124" t="s">
        <v>193</v>
      </c>
      <c r="E36" s="122"/>
      <c r="F36" s="122"/>
    </row>
    <row r="37" spans="2:6" ht="6" customHeight="1" x14ac:dyDescent="0.55000000000000004">
      <c r="B37" s="122"/>
      <c r="C37" s="131"/>
      <c r="D37" s="122"/>
      <c r="E37" s="122"/>
      <c r="F37" s="122"/>
    </row>
    <row r="38" spans="2:6" ht="15.6" x14ac:dyDescent="0.55000000000000004">
      <c r="B38" s="122"/>
      <c r="C38" s="131"/>
      <c r="D38" s="123" t="s">
        <v>194</v>
      </c>
      <c r="E38" s="122"/>
      <c r="F38" s="122"/>
    </row>
    <row r="39" spans="2:6" ht="15.6" x14ac:dyDescent="0.55000000000000004">
      <c r="B39" s="122"/>
      <c r="C39" s="131"/>
      <c r="D39" s="126" t="s">
        <v>172</v>
      </c>
      <c r="E39" s="122"/>
      <c r="F39" s="122"/>
    </row>
    <row r="40" spans="2:6" ht="15.6" x14ac:dyDescent="0.55000000000000004">
      <c r="B40" s="122"/>
      <c r="C40" s="131"/>
      <c r="D40" s="123" t="s">
        <v>117</v>
      </c>
      <c r="E40" s="122"/>
      <c r="F40" s="122"/>
    </row>
    <row r="41" spans="2:6" ht="15.6" x14ac:dyDescent="0.55000000000000004">
      <c r="B41" s="122"/>
      <c r="C41" s="131"/>
      <c r="D41" s="123" t="s">
        <v>195</v>
      </c>
      <c r="F41" s="122"/>
    </row>
    <row r="42" spans="2:6" ht="15.6" x14ac:dyDescent="0.55000000000000004">
      <c r="B42" s="122"/>
      <c r="C42" s="131"/>
      <c r="D42" s="158" t="s">
        <v>196</v>
      </c>
      <c r="E42" s="122"/>
      <c r="F42" s="122"/>
    </row>
    <row r="43" spans="2:6" ht="15.6" x14ac:dyDescent="0.55000000000000004">
      <c r="B43" s="122"/>
      <c r="C43" s="131"/>
      <c r="D43" s="123" t="s">
        <v>197</v>
      </c>
      <c r="E43" s="122"/>
      <c r="F43" s="122"/>
    </row>
    <row r="44" spans="2:6" ht="9.6" customHeight="1" thickBot="1" x14ac:dyDescent="0.6">
      <c r="B44" s="122"/>
      <c r="C44" s="131"/>
      <c r="D44" s="123"/>
      <c r="E44" s="122"/>
      <c r="F44" s="122"/>
    </row>
    <row r="45" spans="2:6" ht="14.7" thickBot="1" x14ac:dyDescent="0.6">
      <c r="B45" s="127" t="s">
        <v>114</v>
      </c>
      <c r="C45" s="132" t="s">
        <v>107</v>
      </c>
      <c r="D45" s="190" t="s">
        <v>173</v>
      </c>
      <c r="E45" s="122"/>
      <c r="F45" s="122"/>
    </row>
    <row r="46" spans="2:6" ht="39.6" customHeight="1" x14ac:dyDescent="0.55000000000000004">
      <c r="B46" s="122"/>
      <c r="C46" s="131"/>
      <c r="D46" s="190"/>
      <c r="E46" s="122"/>
      <c r="F46" s="122"/>
    </row>
    <row r="47" spans="2:6" ht="5.0999999999999996" customHeight="1" x14ac:dyDescent="0.55000000000000004">
      <c r="B47" s="122"/>
      <c r="C47" s="131"/>
      <c r="D47" s="122"/>
      <c r="E47" s="122"/>
      <c r="F47" s="122"/>
    </row>
    <row r="48" spans="2:6" ht="15.6" x14ac:dyDescent="0.55000000000000004">
      <c r="B48" s="122"/>
      <c r="C48" s="131"/>
      <c r="D48" s="123" t="s">
        <v>198</v>
      </c>
      <c r="E48" s="122"/>
      <c r="F48" s="122"/>
    </row>
    <row r="49" spans="2:6" ht="15.6" x14ac:dyDescent="0.55000000000000004">
      <c r="B49" s="122"/>
      <c r="C49" s="131"/>
      <c r="D49" s="123" t="s">
        <v>118</v>
      </c>
      <c r="E49" s="122"/>
      <c r="F49" s="122"/>
    </row>
    <row r="50" spans="2:6" ht="15.6" x14ac:dyDescent="0.55000000000000004">
      <c r="B50" s="122"/>
      <c r="C50" s="131"/>
      <c r="D50" s="123" t="s">
        <v>174</v>
      </c>
      <c r="E50" s="122"/>
      <c r="F50" s="122"/>
    </row>
    <row r="51" spans="2:6" ht="15.6" x14ac:dyDescent="0.55000000000000004">
      <c r="B51" s="122"/>
      <c r="C51" s="131"/>
      <c r="D51" s="123" t="s">
        <v>115</v>
      </c>
      <c r="E51" s="122"/>
      <c r="F51" s="122"/>
    </row>
    <row r="52" spans="2:6" ht="15.6" x14ac:dyDescent="0.55000000000000004">
      <c r="B52" s="122"/>
      <c r="C52" s="131"/>
      <c r="D52" s="123" t="s">
        <v>116</v>
      </c>
      <c r="E52" s="122"/>
      <c r="F52" s="122"/>
    </row>
    <row r="53" spans="2:6" ht="14.7" thickBot="1" x14ac:dyDescent="0.6">
      <c r="B53" s="122"/>
      <c r="C53" s="131"/>
      <c r="D53" s="122"/>
      <c r="E53" s="122"/>
      <c r="F53" s="122"/>
    </row>
    <row r="54" spans="2:6" ht="15.9" thickBot="1" x14ac:dyDescent="0.6">
      <c r="B54" s="127" t="s">
        <v>114</v>
      </c>
      <c r="C54" s="132" t="s">
        <v>108</v>
      </c>
      <c r="D54" s="123" t="s">
        <v>152</v>
      </c>
      <c r="E54" s="122"/>
      <c r="F54" s="122"/>
    </row>
    <row r="55" spans="2:6" ht="7" customHeight="1" x14ac:dyDescent="0.55000000000000004">
      <c r="B55" s="122"/>
      <c r="C55" s="131"/>
      <c r="D55" s="122"/>
      <c r="E55" s="122"/>
      <c r="F55" s="122"/>
    </row>
    <row r="56" spans="2:6" ht="15" customHeight="1" x14ac:dyDescent="0.55000000000000004">
      <c r="B56" s="122"/>
      <c r="C56" s="131"/>
      <c r="D56" s="129" t="s">
        <v>175</v>
      </c>
      <c r="E56" s="122"/>
      <c r="F56" s="122"/>
    </row>
    <row r="57" spans="2:6" ht="15" customHeight="1" x14ac:dyDescent="0.55000000000000004">
      <c r="B57" s="122"/>
      <c r="C57" s="131"/>
      <c r="D57" s="128" t="s">
        <v>119</v>
      </c>
      <c r="E57" s="122"/>
      <c r="F57" s="122"/>
    </row>
    <row r="58" spans="2:6" s="122" customFormat="1" ht="15" customHeight="1" x14ac:dyDescent="0.55000000000000004">
      <c r="C58" s="131"/>
      <c r="D58" s="129" t="s">
        <v>153</v>
      </c>
    </row>
    <row r="59" spans="2:6" ht="15" customHeight="1" x14ac:dyDescent="0.55000000000000004">
      <c r="B59" s="122"/>
      <c r="C59" s="131"/>
      <c r="D59" s="129" t="s">
        <v>199</v>
      </c>
      <c r="E59" s="122"/>
      <c r="F59" s="122"/>
    </row>
    <row r="60" spans="2:6" ht="15" customHeight="1" x14ac:dyDescent="0.55000000000000004">
      <c r="B60" s="122"/>
      <c r="C60" s="131"/>
      <c r="D60" s="123" t="s">
        <v>120</v>
      </c>
      <c r="E60" s="122"/>
      <c r="F60" s="122"/>
    </row>
    <row r="61" spans="2:6" ht="15" customHeight="1" x14ac:dyDescent="0.55000000000000004">
      <c r="B61" s="122"/>
      <c r="C61" s="131"/>
      <c r="D61" s="123" t="s">
        <v>121</v>
      </c>
      <c r="E61" s="122"/>
      <c r="F61" s="122"/>
    </row>
    <row r="62" spans="2:6" ht="15.9" thickBot="1" x14ac:dyDescent="0.6">
      <c r="B62" s="122"/>
      <c r="C62" s="131"/>
      <c r="D62" s="123"/>
      <c r="E62" s="122"/>
      <c r="F62" s="122"/>
    </row>
    <row r="63" spans="2:6" ht="14.7" thickBot="1" x14ac:dyDescent="0.6">
      <c r="B63" s="127" t="s">
        <v>192</v>
      </c>
      <c r="C63" s="132" t="s">
        <v>109</v>
      </c>
      <c r="D63" s="190" t="s">
        <v>177</v>
      </c>
      <c r="E63" s="122"/>
      <c r="F63" s="122"/>
    </row>
    <row r="64" spans="2:6" ht="24.75" customHeight="1" x14ac:dyDescent="0.55000000000000004">
      <c r="B64" s="122"/>
      <c r="C64" s="131"/>
      <c r="D64" s="190"/>
      <c r="E64" s="122"/>
      <c r="F64" s="122"/>
    </row>
    <row r="65" spans="2:6" ht="6" customHeight="1" x14ac:dyDescent="0.55000000000000004">
      <c r="B65" s="122"/>
      <c r="C65" s="131"/>
      <c r="D65" s="122"/>
      <c r="E65" s="122"/>
      <c r="F65" s="122"/>
    </row>
    <row r="66" spans="2:6" ht="15.6" x14ac:dyDescent="0.55000000000000004">
      <c r="B66" s="122"/>
      <c r="C66" s="131"/>
      <c r="D66" s="158" t="s">
        <v>135</v>
      </c>
      <c r="E66" s="122"/>
      <c r="F66" s="122"/>
    </row>
    <row r="67" spans="2:6" ht="15.6" x14ac:dyDescent="0.55000000000000004">
      <c r="B67" s="122"/>
      <c r="C67" s="131"/>
      <c r="D67" s="159" t="s">
        <v>136</v>
      </c>
      <c r="E67" s="122"/>
      <c r="F67" s="122"/>
    </row>
    <row r="68" spans="2:6" ht="15.6" x14ac:dyDescent="0.55000000000000004">
      <c r="B68" s="122"/>
      <c r="C68" s="131"/>
      <c r="D68" s="158" t="s">
        <v>200</v>
      </c>
      <c r="E68" s="122"/>
      <c r="F68" s="122"/>
    </row>
    <row r="69" spans="2:6" ht="15.6" x14ac:dyDescent="0.55000000000000004">
      <c r="B69" s="122"/>
      <c r="C69" s="131"/>
      <c r="D69" s="159" t="s">
        <v>176</v>
      </c>
      <c r="E69" s="122"/>
      <c r="F69" s="122"/>
    </row>
    <row r="70" spans="2:6" ht="15.6" x14ac:dyDescent="0.55000000000000004">
      <c r="B70" s="122"/>
      <c r="C70" s="131"/>
      <c r="D70" s="158" t="s">
        <v>201</v>
      </c>
      <c r="E70" s="122"/>
      <c r="F70" s="122"/>
    </row>
    <row r="71" spans="2:6" ht="15.6" x14ac:dyDescent="0.55000000000000004">
      <c r="B71" s="122"/>
      <c r="C71" s="131"/>
      <c r="D71" s="159" t="s">
        <v>202</v>
      </c>
      <c r="E71" s="122"/>
      <c r="F71" s="122"/>
    </row>
    <row r="72" spans="2:6" ht="15.6" x14ac:dyDescent="0.55000000000000004">
      <c r="B72" s="122"/>
      <c r="C72" s="131"/>
      <c r="D72" s="158" t="s">
        <v>155</v>
      </c>
      <c r="E72" s="122"/>
      <c r="F72" s="122"/>
    </row>
    <row r="73" spans="2:6" ht="15.6" x14ac:dyDescent="0.55000000000000004">
      <c r="B73" s="122"/>
      <c r="C73" s="131"/>
      <c r="D73" s="158" t="s">
        <v>156</v>
      </c>
      <c r="E73" s="122"/>
      <c r="F73" s="122"/>
    </row>
    <row r="74" spans="2:6" ht="14.7" thickBot="1" x14ac:dyDescent="0.6">
      <c r="B74" s="122"/>
      <c r="C74" s="131"/>
      <c r="D74" s="122"/>
      <c r="E74" s="122"/>
      <c r="F74" s="122"/>
    </row>
    <row r="75" spans="2:6" ht="14.7" thickBot="1" x14ac:dyDescent="0.6">
      <c r="B75" s="127" t="s">
        <v>112</v>
      </c>
      <c r="C75" s="132" t="s">
        <v>110</v>
      </c>
      <c r="D75" s="190" t="s">
        <v>122</v>
      </c>
      <c r="E75" s="122"/>
      <c r="F75" s="122"/>
    </row>
    <row r="76" spans="2:6" ht="13.15" customHeight="1" x14ac:dyDescent="0.55000000000000004">
      <c r="B76" s="122"/>
      <c r="C76" s="131"/>
      <c r="D76" s="190"/>
      <c r="E76" s="122"/>
      <c r="F76" s="122"/>
    </row>
    <row r="77" spans="2:6" ht="6" customHeight="1" x14ac:dyDescent="0.55000000000000004">
      <c r="B77" s="122"/>
      <c r="C77" s="131"/>
      <c r="D77" s="122"/>
      <c r="E77" s="122"/>
      <c r="F77" s="122"/>
    </row>
    <row r="78" spans="2:6" s="122" customFormat="1" ht="15.6" x14ac:dyDescent="0.55000000000000004">
      <c r="C78" s="131"/>
      <c r="D78" s="123" t="s">
        <v>137</v>
      </c>
    </row>
    <row r="79" spans="2:6" s="122" customFormat="1" ht="15.6" x14ac:dyDescent="0.55000000000000004">
      <c r="C79" s="131"/>
      <c r="D79" s="125" t="s">
        <v>123</v>
      </c>
    </row>
    <row r="80" spans="2:6" s="122" customFormat="1" ht="15.6" x14ac:dyDescent="0.55000000000000004">
      <c r="C80" s="131"/>
      <c r="D80" s="123" t="s">
        <v>154</v>
      </c>
    </row>
    <row r="81" spans="2:6" ht="15.6" x14ac:dyDescent="0.55000000000000004">
      <c r="B81" s="122"/>
      <c r="C81" s="131"/>
      <c r="D81" s="158" t="s">
        <v>203</v>
      </c>
      <c r="E81" s="122"/>
      <c r="F81" s="122"/>
    </row>
    <row r="82" spans="2:6" ht="15.6" x14ac:dyDescent="0.55000000000000004">
      <c r="B82" s="122"/>
      <c r="C82" s="131"/>
      <c r="D82" s="158" t="s">
        <v>120</v>
      </c>
      <c r="E82" s="122"/>
      <c r="F82" s="122"/>
    </row>
    <row r="83" spans="2:6" ht="15.6" x14ac:dyDescent="0.55000000000000004">
      <c r="B83" s="122"/>
      <c r="C83" s="131"/>
      <c r="D83" s="158" t="s">
        <v>121</v>
      </c>
      <c r="E83" s="122"/>
      <c r="F83" s="122"/>
    </row>
    <row r="84" spans="2:6" ht="14.7" thickBot="1" x14ac:dyDescent="0.6">
      <c r="B84" s="122"/>
      <c r="C84" s="131"/>
      <c r="D84" s="122"/>
      <c r="E84" s="122"/>
      <c r="F84" s="122"/>
    </row>
    <row r="85" spans="2:6" s="122" customFormat="1" ht="14.7" thickBot="1" x14ac:dyDescent="0.6">
      <c r="B85" s="127" t="s">
        <v>114</v>
      </c>
      <c r="C85" s="132" t="s">
        <v>111</v>
      </c>
      <c r="D85" s="190" t="s">
        <v>131</v>
      </c>
    </row>
    <row r="86" spans="2:6" s="122" customFormat="1" ht="11.25" customHeight="1" x14ac:dyDescent="0.55000000000000004">
      <c r="C86" s="131"/>
      <c r="D86" s="190"/>
    </row>
    <row r="87" spans="2:6" s="122" customFormat="1" ht="6" customHeight="1" x14ac:dyDescent="0.55000000000000004">
      <c r="C87" s="131"/>
    </row>
    <row r="88" spans="2:6" s="122" customFormat="1" ht="15.6" x14ac:dyDescent="0.55000000000000004">
      <c r="C88" s="131"/>
      <c r="D88" s="123" t="s">
        <v>132</v>
      </c>
    </row>
    <row r="89" spans="2:6" s="122" customFormat="1" ht="15.6" x14ac:dyDescent="0.55000000000000004">
      <c r="C89" s="131"/>
      <c r="D89" s="123" t="s">
        <v>179</v>
      </c>
    </row>
    <row r="90" spans="2:6" s="122" customFormat="1" ht="15.6" x14ac:dyDescent="0.55000000000000004">
      <c r="C90" s="131"/>
      <c r="D90" s="123" t="s">
        <v>178</v>
      </c>
    </row>
    <row r="91" spans="2:6" s="122" customFormat="1" ht="15.6" x14ac:dyDescent="0.55000000000000004">
      <c r="C91" s="131"/>
      <c r="D91" s="125" t="s">
        <v>133</v>
      </c>
    </row>
    <row r="92" spans="2:6" s="122" customFormat="1" ht="15.6" x14ac:dyDescent="0.55000000000000004">
      <c r="C92" s="131"/>
      <c r="D92" s="158" t="s">
        <v>120</v>
      </c>
    </row>
    <row r="93" spans="2:6" s="122" customFormat="1" ht="15.6" x14ac:dyDescent="0.55000000000000004">
      <c r="C93" s="131"/>
      <c r="D93" s="158" t="s">
        <v>121</v>
      </c>
    </row>
    <row r="94" spans="2:6" s="122" customFormat="1" ht="15.6" x14ac:dyDescent="0.55000000000000004">
      <c r="C94" s="131"/>
      <c r="D94" s="158"/>
    </row>
    <row r="95" spans="2:6" s="122" customFormat="1" ht="18.3" x14ac:dyDescent="0.7">
      <c r="B95" s="140" t="s">
        <v>149</v>
      </c>
      <c r="C95" s="131"/>
      <c r="D95" s="158"/>
    </row>
    <row r="96" spans="2:6" s="122" customFormat="1" ht="18.75" customHeight="1" thickBot="1" x14ac:dyDescent="0.6">
      <c r="C96" s="131"/>
    </row>
    <row r="97" spans="1:19" s="122" customFormat="1" ht="14.7" thickBot="1" x14ac:dyDescent="0.6">
      <c r="B97" s="127" t="b">
        <v>0</v>
      </c>
      <c r="C97" s="132" t="s">
        <v>134</v>
      </c>
      <c r="D97" s="190" t="s">
        <v>180</v>
      </c>
    </row>
    <row r="98" spans="1:19" s="122" customFormat="1" ht="27" customHeight="1" x14ac:dyDescent="0.55000000000000004">
      <c r="C98" s="131"/>
      <c r="D98" s="190"/>
    </row>
    <row r="99" spans="1:19" s="122" customFormat="1" ht="6" customHeight="1" thickBot="1" x14ac:dyDescent="0.6">
      <c r="C99" s="131"/>
    </row>
    <row r="100" spans="1:19" ht="15.9" thickBot="1" x14ac:dyDescent="0.65">
      <c r="A100" s="122"/>
      <c r="B100" s="147" t="b">
        <v>0</v>
      </c>
      <c r="C100" s="148" t="s">
        <v>141</v>
      </c>
      <c r="D100" s="190" t="s">
        <v>157</v>
      </c>
      <c r="E100" s="190"/>
      <c r="F100" s="190"/>
      <c r="G100" s="190"/>
      <c r="H100" s="190"/>
      <c r="I100" s="190"/>
      <c r="J100" s="190"/>
      <c r="K100" s="190"/>
      <c r="L100" s="190"/>
      <c r="M100" s="190"/>
      <c r="N100" s="190"/>
    </row>
    <row r="101" spans="1:19" ht="15.9" thickBot="1" x14ac:dyDescent="0.65">
      <c r="A101" s="122"/>
      <c r="B101" s="122"/>
      <c r="C101" s="149"/>
      <c r="D101" s="190"/>
      <c r="E101" s="190"/>
      <c r="F101" s="190"/>
      <c r="G101" s="190"/>
      <c r="H101" s="190"/>
      <c r="I101" s="190"/>
      <c r="J101" s="190"/>
      <c r="K101" s="190"/>
      <c r="L101" s="190"/>
      <c r="M101" s="190"/>
      <c r="N101" s="190"/>
    </row>
    <row r="102" spans="1:19" ht="20.5" customHeight="1" thickBot="1" x14ac:dyDescent="0.65">
      <c r="B102" s="147" t="b">
        <v>1</v>
      </c>
      <c r="C102" s="148" t="s">
        <v>142</v>
      </c>
      <c r="D102" s="190" t="s">
        <v>204</v>
      </c>
      <c r="E102" s="190"/>
      <c r="F102" s="190"/>
      <c r="G102" s="190"/>
      <c r="H102" s="190"/>
      <c r="I102" s="190"/>
      <c r="J102" s="190"/>
      <c r="K102" s="190"/>
      <c r="L102" s="190"/>
      <c r="M102" s="190"/>
      <c r="N102" s="190"/>
    </row>
    <row r="103" spans="1:19" ht="15.9" thickBot="1" x14ac:dyDescent="0.65">
      <c r="B103" s="122"/>
      <c r="C103" s="149"/>
      <c r="D103" s="123"/>
      <c r="E103" s="122"/>
      <c r="F103" s="122"/>
      <c r="G103" s="122"/>
      <c r="H103" s="122"/>
      <c r="I103" s="122"/>
      <c r="J103" s="122"/>
      <c r="K103" s="122"/>
      <c r="L103" s="122"/>
      <c r="M103" s="122"/>
      <c r="N103" s="122"/>
    </row>
    <row r="104" spans="1:19" ht="15.9" thickBot="1" x14ac:dyDescent="0.65">
      <c r="B104" s="147" t="b">
        <v>0</v>
      </c>
      <c r="C104" s="148" t="s">
        <v>143</v>
      </c>
      <c r="D104" s="190" t="s">
        <v>181</v>
      </c>
      <c r="E104" s="190"/>
      <c r="F104" s="190"/>
      <c r="G104" s="190"/>
      <c r="H104" s="190"/>
      <c r="I104" s="190"/>
      <c r="J104" s="190"/>
      <c r="K104" s="190"/>
      <c r="L104" s="190"/>
      <c r="M104" s="190"/>
      <c r="N104" s="190"/>
    </row>
    <row r="105" spans="1:19" ht="15.9" thickBot="1" x14ac:dyDescent="0.65">
      <c r="B105" s="122"/>
      <c r="C105" s="149"/>
      <c r="D105" s="190"/>
      <c r="E105" s="190"/>
      <c r="F105" s="190"/>
      <c r="G105" s="190"/>
      <c r="H105" s="190"/>
      <c r="I105" s="190"/>
      <c r="J105" s="190"/>
      <c r="K105" s="190"/>
      <c r="L105" s="190"/>
      <c r="M105" s="190"/>
      <c r="N105" s="190"/>
    </row>
    <row r="106" spans="1:19" ht="15.9" thickBot="1" x14ac:dyDescent="0.65">
      <c r="B106" s="147" t="b">
        <v>0</v>
      </c>
      <c r="C106" s="148" t="s">
        <v>144</v>
      </c>
      <c r="D106" s="190" t="s">
        <v>205</v>
      </c>
      <c r="E106" s="190"/>
      <c r="F106" s="190"/>
      <c r="G106" s="190"/>
      <c r="H106" s="190"/>
      <c r="I106" s="190"/>
      <c r="J106" s="190"/>
      <c r="K106" s="190"/>
      <c r="L106" s="190"/>
      <c r="M106" s="190"/>
      <c r="N106" s="190"/>
    </row>
    <row r="107" spans="1:19" ht="21.75" customHeight="1" x14ac:dyDescent="0.6">
      <c r="B107" s="122"/>
      <c r="C107" s="149"/>
      <c r="D107" s="190"/>
      <c r="E107" s="190"/>
      <c r="F107" s="190"/>
      <c r="G107" s="190"/>
      <c r="H107" s="190"/>
      <c r="I107" s="190"/>
      <c r="J107" s="190"/>
      <c r="K107" s="190"/>
      <c r="L107" s="190"/>
      <c r="M107" s="190"/>
      <c r="N107" s="190"/>
    </row>
    <row r="109" spans="1:19" s="122" customFormat="1" ht="20.399999999999999" x14ac:dyDescent="0.55000000000000004">
      <c r="A109" s="191" t="s">
        <v>145</v>
      </c>
      <c r="B109" s="191"/>
      <c r="C109" s="191"/>
      <c r="D109" s="191"/>
      <c r="E109" s="191"/>
      <c r="F109" s="191"/>
      <c r="G109" s="191"/>
      <c r="H109" s="191"/>
      <c r="I109" s="191"/>
      <c r="J109" s="191"/>
      <c r="K109" s="191"/>
      <c r="L109" s="191"/>
      <c r="M109" s="191"/>
      <c r="N109" s="191"/>
      <c r="O109" s="191"/>
      <c r="P109" s="191"/>
      <c r="Q109" s="191"/>
      <c r="R109" s="191"/>
      <c r="S109" s="191"/>
    </row>
    <row r="110" spans="1:19" ht="14.7" thickBot="1" x14ac:dyDescent="0.6"/>
    <row r="111" spans="1:19" s="122" customFormat="1" ht="14.7" thickBot="1" x14ac:dyDescent="0.6">
      <c r="B111" s="160" t="s">
        <v>151</v>
      </c>
      <c r="C111" s="161" t="s">
        <v>150</v>
      </c>
    </row>
    <row r="112" spans="1:19" x14ac:dyDescent="0.55000000000000004">
      <c r="B112" s="162" t="str">
        <f>B8</f>
        <v>A</v>
      </c>
      <c r="C112" s="163">
        <v>1</v>
      </c>
    </row>
    <row r="113" spans="2:3" x14ac:dyDescent="0.55000000000000004">
      <c r="B113" s="141" t="str">
        <f>B18</f>
        <v>C</v>
      </c>
      <c r="C113" s="142">
        <v>2</v>
      </c>
    </row>
    <row r="114" spans="2:3" x14ac:dyDescent="0.55000000000000004">
      <c r="B114" s="141" t="str">
        <f>B27</f>
        <v>E</v>
      </c>
      <c r="C114" s="142">
        <v>3</v>
      </c>
    </row>
    <row r="115" spans="2:3" x14ac:dyDescent="0.55000000000000004">
      <c r="B115" s="141" t="str">
        <f>B36</f>
        <v>E</v>
      </c>
      <c r="C115" s="142">
        <v>4</v>
      </c>
    </row>
    <row r="116" spans="2:3" ht="14.7" thickBot="1" x14ac:dyDescent="0.6">
      <c r="B116" s="143" t="str">
        <f>B45</f>
        <v>D</v>
      </c>
      <c r="C116" s="144">
        <v>5</v>
      </c>
    </row>
    <row r="117" spans="2:3" x14ac:dyDescent="0.55000000000000004">
      <c r="B117" s="152" t="str">
        <f>B54</f>
        <v>D</v>
      </c>
      <c r="C117" s="153">
        <v>6</v>
      </c>
    </row>
    <row r="118" spans="2:3" x14ac:dyDescent="0.55000000000000004">
      <c r="B118" s="154" t="str">
        <f>B63</f>
        <v>E</v>
      </c>
      <c r="C118" s="155">
        <v>7</v>
      </c>
    </row>
    <row r="119" spans="2:3" x14ac:dyDescent="0.55000000000000004">
      <c r="B119" s="154" t="str">
        <f>B75</f>
        <v>A</v>
      </c>
      <c r="C119" s="155">
        <v>8</v>
      </c>
    </row>
    <row r="120" spans="2:3" ht="14.7" thickBot="1" x14ac:dyDescent="0.6">
      <c r="B120" s="156" t="str">
        <f>B85</f>
        <v>D</v>
      </c>
      <c r="C120" s="157">
        <v>9</v>
      </c>
    </row>
    <row r="121" spans="2:3" x14ac:dyDescent="0.55000000000000004">
      <c r="B121" s="164" t="b">
        <f>B97</f>
        <v>0</v>
      </c>
      <c r="C121" s="165">
        <v>10</v>
      </c>
    </row>
    <row r="122" spans="2:3" x14ac:dyDescent="0.55000000000000004">
      <c r="B122" s="141" t="b">
        <f>B100</f>
        <v>0</v>
      </c>
      <c r="C122" s="142">
        <v>11</v>
      </c>
    </row>
    <row r="123" spans="2:3" x14ac:dyDescent="0.55000000000000004">
      <c r="B123" s="141" t="b">
        <f>B102</f>
        <v>1</v>
      </c>
      <c r="C123" s="142">
        <v>12</v>
      </c>
    </row>
    <row r="124" spans="2:3" x14ac:dyDescent="0.55000000000000004">
      <c r="B124" s="141" t="b">
        <f>B104</f>
        <v>0</v>
      </c>
      <c r="C124" s="142">
        <v>13</v>
      </c>
    </row>
    <row r="125" spans="2:3" ht="14.7" thickBot="1" x14ac:dyDescent="0.6">
      <c r="B125" s="143" t="b">
        <f>B106</f>
        <v>0</v>
      </c>
      <c r="C125" s="144">
        <v>14</v>
      </c>
    </row>
  </sheetData>
  <mergeCells count="13">
    <mergeCell ref="D75:D76"/>
    <mergeCell ref="D85:D86"/>
    <mergeCell ref="D97:D98"/>
    <mergeCell ref="D8:D9"/>
    <mergeCell ref="D18:D19"/>
    <mergeCell ref="D27:D28"/>
    <mergeCell ref="D45:D46"/>
    <mergeCell ref="D63:D64"/>
    <mergeCell ref="D106:N107"/>
    <mergeCell ref="A109:S109"/>
    <mergeCell ref="D104:N105"/>
    <mergeCell ref="D100:N101"/>
    <mergeCell ref="D102:N102"/>
  </mergeCells>
  <pageMargins left="0.7" right="0.7" top="0.75" bottom="0.75" header="0.3" footer="0.3"/>
  <pageSetup scale="70" fitToHeight="6" orientation="portrait" r:id="rId1"/>
  <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8</vt:i4>
      </vt:variant>
      <vt:variant>
        <vt:lpstr>Named Ranges</vt:lpstr>
      </vt:variant>
      <vt:variant>
        <vt:i4>2</vt:i4>
      </vt:variant>
    </vt:vector>
  </HeadingPairs>
  <TitlesOfParts>
    <vt:vector size="10" baseType="lpstr">
      <vt:lpstr>Instructions</vt:lpstr>
      <vt:lpstr>P1 - 35 Pts</vt:lpstr>
      <vt:lpstr>P2 - 10 Pts</vt:lpstr>
      <vt:lpstr>P3 - 10 Pts</vt:lpstr>
      <vt:lpstr>P4 - 15 Pts</vt:lpstr>
      <vt:lpstr>P5 - 5 Pts</vt:lpstr>
      <vt:lpstr>P6 - 5 Pts</vt:lpstr>
      <vt:lpstr>MC-TF 20 Pts</vt:lpstr>
      <vt:lpstr>'MC-TF 20 Pts'!Print_Area</vt:lpstr>
      <vt:lpstr>'P1 - 35 Pts'!Print_Area</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Del</dc:creator>
  <cp:lastModifiedBy>Del Hawley</cp:lastModifiedBy>
  <cp:lastPrinted>2015-04-29T16:04:41Z</cp:lastPrinted>
  <dcterms:created xsi:type="dcterms:W3CDTF">2010-04-21T14:47:27Z</dcterms:created>
  <dcterms:modified xsi:type="dcterms:W3CDTF">2015-11-26T02:11:04Z</dcterms:modified>
</cp:coreProperties>
</file>