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defaultThemeVersion="124226"/>
  <mc:AlternateContent xmlns:mc="http://schemas.openxmlformats.org/markup-compatibility/2006">
    <mc:Choice Requires="x15">
      <x15ac:absPath xmlns:x15ac="http://schemas.microsoft.com/office/spreadsheetml/2010/11/ac" url="C:\Users\dhawley\Dropbox\Class\Fall 2017\Exam 3\"/>
    </mc:Choice>
  </mc:AlternateContent>
  <bookViews>
    <workbookView xWindow="6150" yWindow="450" windowWidth="20460" windowHeight="3510" tabRatio="787" activeTab="1"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71027"/>
</workbook>
</file>

<file path=xl/calcChain.xml><?xml version="1.0" encoding="utf-8"?>
<calcChain xmlns="http://schemas.openxmlformats.org/spreadsheetml/2006/main">
  <c r="K42" i="1" l="1"/>
  <c r="J42" i="1"/>
  <c r="I42" i="1"/>
  <c r="D44" i="1"/>
  <c r="B14" i="8" l="1"/>
  <c r="C16" i="2" l="1"/>
  <c r="E37" i="2" s="1"/>
  <c r="I45" i="1"/>
  <c r="D37" i="2" l="1"/>
  <c r="I23" i="12" l="1"/>
  <c r="F32" i="12" l="1"/>
  <c r="D19" i="14" l="1"/>
  <c r="D18" i="14"/>
  <c r="D17" i="14"/>
  <c r="D16" i="14"/>
  <c r="D15" i="14"/>
  <c r="D14" i="14"/>
  <c r="D13" i="14"/>
  <c r="D12" i="14"/>
  <c r="D11" i="14"/>
  <c r="D10" i="14"/>
  <c r="D9" i="14"/>
  <c r="D8" i="14"/>
  <c r="D7" i="14"/>
  <c r="D6" i="14"/>
  <c r="I25" i="12" l="1"/>
  <c r="I24" i="12"/>
  <c r="I59" i="1"/>
  <c r="L53" i="1"/>
  <c r="L41" i="1"/>
  <c r="L43" i="1" l="1"/>
  <c r="L47" i="1" s="1"/>
  <c r="L51" i="1" s="1"/>
  <c r="F12" i="3" l="1"/>
  <c r="F13" i="3"/>
  <c r="F14" i="3"/>
  <c r="F15" i="3"/>
  <c r="F16" i="3"/>
  <c r="F17" i="3"/>
  <c r="F31" i="12" l="1"/>
  <c r="D31" i="12"/>
  <c r="J45" i="1"/>
  <c r="K45" i="1" s="1"/>
  <c r="L45" i="1" s="1"/>
  <c r="F7" i="11"/>
  <c r="F8" i="11"/>
  <c r="F9" i="11"/>
  <c r="F10" i="11"/>
  <c r="F11" i="11"/>
  <c r="F12" i="11"/>
  <c r="F13" i="11"/>
  <c r="F14" i="11"/>
  <c r="F15" i="11"/>
  <c r="F6" i="11"/>
  <c r="K41" i="1"/>
  <c r="J41" i="1"/>
  <c r="I41" i="1"/>
  <c r="J58" i="1"/>
  <c r="J60" i="1" s="1"/>
  <c r="I58" i="1"/>
  <c r="E43" i="1"/>
  <c r="E41" i="1"/>
  <c r="E40" i="1"/>
  <c r="I46" i="1"/>
  <c r="J46" i="1" s="1"/>
  <c r="K46" i="1" s="1"/>
  <c r="L46" i="1" s="1"/>
  <c r="L48" i="1" l="1"/>
  <c r="L49" i="1" s="1"/>
  <c r="L50" i="1" s="1"/>
  <c r="L52" i="1" s="1"/>
  <c r="D32" i="12"/>
  <c r="D33" i="12" s="1"/>
  <c r="D34" i="12" s="1"/>
  <c r="D35" i="12" s="1"/>
  <c r="F33" i="12"/>
  <c r="F34" i="12" s="1"/>
  <c r="F35" i="12" s="1"/>
  <c r="K43" i="1"/>
  <c r="J43" i="1"/>
  <c r="F16" i="11"/>
  <c r="C19" i="11" s="1"/>
  <c r="D27" i="12" l="1"/>
  <c r="C22" i="2"/>
  <c r="F7" i="3"/>
  <c r="F9" i="3"/>
  <c r="F10" i="3"/>
  <c r="F11" i="3"/>
  <c r="F8" i="3"/>
  <c r="G8" i="3" l="1"/>
  <c r="G9" i="3" s="1"/>
  <c r="H9" i="3" s="1"/>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E16" i="10" l="1"/>
  <c r="G14" i="3"/>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<sst xmlns="http://schemas.openxmlformats.org/spreadsheetml/2006/main" count="310" uniqueCount="225">
  <si>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</si>
  <si>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</si>
  <si>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</si>
  <si>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</si>
  <si>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</si>
  <si>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</si>
  <si>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</si>
  <si>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</si>
  <si>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</si>
  <si>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</si>
  <si>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</si>
  <si>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</si>
  <si>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</si>
  <si>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</si>
  <si>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</si>
  <si>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</si>
  <si>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</si>
  <si>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</si>
  <si>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</si>
  <si>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</si>
  <si>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</si>
  <si>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</si>
  <si>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</si>
  <si>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</si>
  <si>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</si>
  <si>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</si>
  <si>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</si>
  <si>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</si>
  <si>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</si>
  <si>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</si>
  <si>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</si>
  <si>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</si>
  <si>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</si>
  <si>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</si>
  <si>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</si>
  <si>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</si>
  <si>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</si>
  <si>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</si>
  <si>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</si>
  <si>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</si>
  <si>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</si>
  <si>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</si>
  <si>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</si>
  <si>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</si>
  <si>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</si>
  <si>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</si>
  <si>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</si>
  <si>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</si>
  <si>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</si>
  <si>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</si>
  <si>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</si>
  <si>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</si>
  <si>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</si>
  <si>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</si>
  <si>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</si>
  <si>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</si>
  <si>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</si>
  <si>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</si>
  <si>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</si>
  <si>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</si>
  <si>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</si>
  <si>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</si>
  <si>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</si>
  <si>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</si>
  <si>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</si>
  <si>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</si>
  <si>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</si>
  <si>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</si>
  <si>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</si>
  <si>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</si>
  <si>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</si>
  <si>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</si>
  <si>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</si>
  <si>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</si>
  <si>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</si>
  <si>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</si>
  <si>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</si>
  <si>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</si>
  <si>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</si>
  <si>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</si>
  <si>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</si>
  <si>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</si>
  <si>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</si>
  <si>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</si>
  <si>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</si>
  <si>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</si>
  <si>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</si>
  <si>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</si>
  <si>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</si>
  <si>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</si>
  <si>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</si>
  <si>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</si>
  <si>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</si>
  <si>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</si>
  <si>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</si>
  <si>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</si>
  <si>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</si>
  <si>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</si>
  <si>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</si>
  <si>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</si>
  <si>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</si>
  <si>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</si>
  <si>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</si>
  <si>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</si>
  <si>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</si>
  <si>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</si>
  <si>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</si>
  <si>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</si>
  <si>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</si>
  <si>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</si>
  <si>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</si>
  <si>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</si>
  <si>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</si>
  <si>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</si>
  <si>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</si>
  <si>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</si>
  <si>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</si>
  <si>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</si>
  <si>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</si>
  <si>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</si>
  <si>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</si>
  <si>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</si>
  <si>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</si>
  <si>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</si>
  <si>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</si>
  <si>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</si>
  <si>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</si>
  <si>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</si>
  <si>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</si>
  <si>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</si>
  <si>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</si>
  <si>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</si>
  <si>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</si>
  <si>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</si>
  <si>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</si>
  <si>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</si>
  <si>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</si>
  <si>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</si>
  <si>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</si>
  <si>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</si>
  <si>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</si>
  <si>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</si>
  <si>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</si>
  <si>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</si>
  <si>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</si>
  <si>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</si>
  <si>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</si>
  <si>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</si>
  <si>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</si>
  <si>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</si>
  <si>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</si>
  <si>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</si>
  <si>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</si>
  <si>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</si>
  <si>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</si>
  <si>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</si>
  <si>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</si>
  <si>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The IRR is the discount rate the makes the present value of the future cash flows equal the initial outlay for the project.</t>
  </si>
  <si>
    <t>Multiple Choice and True/False</t>
  </si>
  <si>
    <t>Enter the letter of the best response in the yellow cells</t>
  </si>
  <si>
    <t>13.</t>
  </si>
  <si>
    <t>Which of the following statements is most correct?</t>
  </si>
  <si>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</si>
  <si>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</si>
  <si>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</si>
  <si>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</si>
  <si>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</si>
  <si>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</si>
  <si>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</si>
  <si>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</si>
  <si>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</si>
  <si>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</si>
  <si>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</si>
  <si>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</si>
  <si>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</si>
  <si>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</si>
  <si>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</si>
  <si>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</si>
  <si>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</si>
  <si>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</si>
  <si>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</si>
  <si>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</si>
  <si>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</si>
  <si>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</si>
  <si>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</si>
  <si>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</si>
  <si>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</si>
  <si>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</si>
  <si>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</si>
  <si>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</si>
  <si>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</si>
  <si>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</si>
  <si>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</si>
  <si>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</si>
  <si>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</si>
  <si>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</si>
  <si>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</si>
  <si>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</si>
  <si>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</si>
  <si>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</si>
  <si>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</si>
  <si>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</si>
  <si>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</si>
  <si>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</si>
  <si>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</si>
  <si>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</si>
  <si>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</si>
  <si>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</si>
  <si>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</si>
  <si>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</si>
  <si>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</si>
  <si>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</si>
  <si>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</si>
  <si>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</si>
  <si>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</si>
  <si>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</si>
  <si>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</si>
  <si>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 xml:space="preserve">In a firm with taxable income greater than zero, switching from straight-line to accelerated depreciation for a capital budgeting project will increase the project's NPV, other things equal. </t>
  </si>
  <si>
    <t>A-True</t>
  </si>
  <si>
    <t>B-False</t>
  </si>
  <si>
    <t>Annual Sales</t>
  </si>
  <si>
    <t>20 Points possible     -2 points for each incorrect or omitted answer.</t>
  </si>
  <si>
    <t>TF/MC Answer Key</t>
  </si>
  <si>
    <t>These are the correct answers,</t>
  </si>
  <si>
    <t>not your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</si>
</sst>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_(* #,##0_);_(* \(#,##0\);_(*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13"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43" fontId="6" fillId="0" borderId="0" xfId="0" applyNumberFormat="1" applyFont="1" applyAlignment="1">
      <alignment horizontal="center"/>
    </xf>
    <xf numFmtId="0" fontId="13" fillId="0" borderId="0" xfId="0" applyFont="1" applyAlignment="1">
      <alignment horizontal="left" vertical="top"/>
    </xf>
    <xf numFmtId="164" fontId="2" fillId="0" borderId="0" xfId="0" applyNumberFormat="1" applyFont="1"/>
    <xf numFmtId="165" fontId="0" fillId="0" borderId="0" xfId="3" applyNumberFormat="1" applyFont="1"/>
    <xf numFmtId="0" fontId="3" fillId="0" borderId="0" xfId="0"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center" wrapText="1"/>
    </xf>
    <xf numFmtId="0" fontId="13" fillId="0" borderId="0" xfId="0" applyFont="1" applyAlignment="1">
      <alignment horizontal="left" vertical="center" wrapText="1" indent="5"/>
    </xf>
    <xf numFmtId="0" fontId="13" fillId="0" borderId="0" xfId="0" applyFont="1" applyAlignment="1">
      <alignment horizontal="left" vertical="top" wrapText="1"/>
    </xf>
    <xf numFmtId="0" fontId="13" fillId="0" borderId="0" xfId="0" applyFont="1" applyAlignment="1">
      <alignment horizontal="left" vertical="top"/>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NP</a:t>
            </a:r>
            <a:r>
              <a:rPr lang="en-US" baseline="0"/>
              <a:t>V Profile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9500</c:v>
                </c:pt>
                <c:pt idx="1">
                  <c:v>7658.010074422742</c:v>
                </c:pt>
                <c:pt idx="2">
                  <c:v>5986.8884860707149</c:v>
                </c:pt>
                <c:pt idx="3">
                  <c:v>4466.3540309752316</c:v>
                </c:pt>
                <c:pt idx="4">
                  <c:v>3078.9642491004088</c:v>
                </c:pt>
                <c:pt idx="5">
                  <c:v>1809.6653177621265</c:v>
                </c:pt>
                <c:pt idx="6">
                  <c:v>645.42089749122533</c:v>
                </c:pt>
                <c:pt idx="7">
                  <c:v>-425.09515115812246</c:v>
                </c:pt>
                <c:pt idx="8">
                  <c:v>-2323.1857088751785</c:v>
                </c:pt>
                <c:pt idx="9">
                  <c:v>-3166.9560185185146</c:v>
                </c:pt>
                <c:pt idx="10">
                  <c:v>-3949.7178227326476</c:v>
                </c:pt>
                <c:pt idx="11">
                  <c:v>-4677.3367241955166</c:v>
                </c:pt>
                <c:pt idx="12">
                  <c:v>-5354.9980615018212</c:v>
                </c:pt>
                <c:pt idx="13">
                  <c:v>-5987.2975829057395</c:v>
                </c:pt>
                <c:pt idx="14">
                  <c:v>-6578.3186158805966</c:v>
                </c:pt>
              </c:numCache>
            </c:numRef>
          </c:yVal>
          <c:smooth val="1"/>
          <c:extLst>
            <c:ext xmlns:c16="http://schemas.microsoft.com/office/drawing/2014/chart" uri="{C3380CC4-5D6E-409C-BE32-E72D297353CC}">
              <c16:uniqueId val="{00000000-C016-483C-AAE5-61EF7C723C7E}"/>
            </c:ext>
          </c:extLst>
        </c:ser>
        <c:dLbls>
          <c:showLegendKey val="0"/>
          <c:showVal val="0"/>
          <c:showCatName val="0"/>
          <c:showSerName val="0"/>
          <c:showPercent val="0"/>
          <c:showBubbleSize val="0"/>
        </c:dLbls>
        <c:axId val="386094880"/>
        <c:axId val="88104896"/>
      </c:scatterChart>
      <c:valAx>
        <c:axId val="3860948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Discount Rate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04896"/>
        <c:crosses val="autoZero"/>
        <c:crossBetween val="midCat"/>
      </c:valAx>
      <c:valAx>
        <c:axId val="88104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948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3 years old, originally had an expected life of 7 years, is being depreciated as a  5-year MACRS asset from its purchase price of $450,000. It can be sold now for $185,000. If the old machine is used for 4 more years instead of being replaced now, it is expected to have a $120,000 before-tax residual value at that time. The annual cash expenses for the old machine are $325,000 and it's output produces $750,000 in annual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$525,000 and an expected salvage value of $50,000 at the end of its 4 years of planned usage. There will also be shipping and installation expenses of $65,000. The constant investment in parts and supplies for the machine would increase by a total of $150,000 from the current level with the old machine if the new machine is purchased and the old one is salvaged. The company expects that annual cash expenses for the new machine will be $250,000 and its output is expected to produce $825,0000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$450,000 at 5% interest, resulting in increased interest expense of $22,500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a:t>
          </a:r>
          <a:r>
            <a:rPr lang="en-US" sz="1100" u="sng" baseline="0"/>
            <a:t>data table</a:t>
          </a:r>
          <a:r>
            <a:rPr lang="en-US" sz="1100" baseline="0"/>
            <a:t>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with a title, dollar format on the y-axis and percent format on the x-axis.  [6 Points]</a:t>
          </a:r>
          <a:endParaRPr lang="en-US" sz="1100"/>
        </a:p>
      </xdr:txBody>
    </xdr:sp>
    <xdr:clientData/>
  </xdr:twoCellAnchor>
  <xdr:twoCellAnchor>
    <xdr:from>
      <xdr:col>6</xdr:col>
      <xdr:colOff>177248</xdr:colOff>
      <xdr:row>35</xdr:row>
      <xdr:rowOff>152400</xdr:rowOff>
    </xdr:from>
    <xdr:to>
      <xdr:col>13</xdr:col>
      <xdr:colOff>64604</xdr:colOff>
      <xdr:row>50</xdr:row>
      <xdr:rowOff>139148</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4"/>
  <sheetViews>
    <sheetView zoomScale="130" zoomScaleNormal="130" workbookViewId="0">
      <selection activeCell="D21" sqref="D21"/>
    </sheetView>
  </sheetViews>
  <sheetFormatPr defaultColWidth="8.7109375" defaultRowHeight="15" x14ac:dyDescent="0.25"/>
  <cols>
    <col min="1" max="1" width="4.42578125" style="2" customWidth="1"/>
    <col min="2" max="16384" width="8.7109375" style="2"/>
  </cols>
  <sheetData>
    <row r="1" spans="2:2" ht="10.15" customHeight="1" x14ac:dyDescent="0.25">
      <c r="B1" s="114"/>
    </row>
    <row r="2" spans="2:2" ht="19.5" customHeight="1" x14ac:dyDescent="0.3">
      <c r="B2" s="115" t="s">
        <v>35</v>
      </c>
    </row>
    <row r="3" spans="2:2" ht="19.5" customHeight="1" x14ac:dyDescent="0.3">
      <c r="B3" s="115" t="s">
        <v>129</v>
      </c>
    </row>
    <row r="4" spans="2:2" ht="19.5" customHeight="1" x14ac:dyDescent="0.3">
      <c r="B4" s="115" t="s">
        <v>54</v>
      </c>
    </row>
    <row r="5" spans="2:2" ht="7.15" customHeight="1" x14ac:dyDescent="0.3">
      <c r="B5" s="115"/>
    </row>
    <row r="6" spans="2:2" ht="19.5" customHeight="1" x14ac:dyDescent="0.3">
      <c r="B6" s="115" t="s">
        <v>36</v>
      </c>
    </row>
    <row r="7" spans="2:2" ht="19.5" customHeight="1" x14ac:dyDescent="0.3">
      <c r="B7" s="115" t="s">
        <v>130</v>
      </c>
    </row>
    <row r="8" spans="2:2" ht="3.6" customHeight="1" x14ac:dyDescent="0.3">
      <c r="B8" s="115"/>
    </row>
    <row r="9" spans="2:2" ht="16.5" customHeight="1" x14ac:dyDescent="0.25">
      <c r="B9" s="114" t="s">
        <v>131</v>
      </c>
    </row>
    <row r="10" spans="2:2" ht="16.5" customHeight="1" x14ac:dyDescent="0.25">
      <c r="B10" s="114" t="s">
        <v>102</v>
      </c>
    </row>
    <row r="11" spans="2:2" ht="16.5" customHeight="1" x14ac:dyDescent="0.25">
      <c r="B11" s="114" t="s">
        <v>173</v>
      </c>
    </row>
    <row r="12" spans="2:2" ht="10.9" customHeight="1" x14ac:dyDescent="0.25">
      <c r="B12" s="114"/>
    </row>
    <row r="13" spans="2:2" ht="16.5" customHeight="1" x14ac:dyDescent="0.25">
      <c r="B13" s="114" t="s">
        <v>37</v>
      </c>
    </row>
    <row r="14" spans="2:2" ht="16.5" customHeight="1" x14ac:dyDescent="0.25">
      <c r="B14" s="114" t="s">
        <v>38</v>
      </c>
    </row>
    <row r="15" spans="2:2" ht="6.6" customHeight="1" x14ac:dyDescent="0.25">
      <c r="B15" s="114"/>
    </row>
    <row r="16" spans="2:2" ht="16.5" customHeight="1" x14ac:dyDescent="0.25">
      <c r="B16" s="114" t="s">
        <v>132</v>
      </c>
    </row>
    <row r="17" spans="2:2" ht="16.5" customHeight="1" x14ac:dyDescent="0.25">
      <c r="B17" s="114"/>
    </row>
    <row r="18" spans="2:2" ht="22.9" customHeight="1" x14ac:dyDescent="0.35">
      <c r="B18" s="116" t="s">
        <v>98</v>
      </c>
    </row>
    <row r="19" spans="2:2" ht="21" x14ac:dyDescent="0.35">
      <c r="B19" s="116" t="s">
        <v>133</v>
      </c>
    </row>
    <row r="20" spans="2:2" ht="21" x14ac:dyDescent="0.35">
      <c r="B20" s="116"/>
    </row>
    <row r="21" spans="2:2" ht="21" x14ac:dyDescent="0.35">
      <c r="B21" s="116"/>
    </row>
    <row r="22" spans="2:2" ht="21" x14ac:dyDescent="0.35">
      <c r="B22" s="116"/>
    </row>
    <row r="23" spans="2:2" ht="21" x14ac:dyDescent="0.35">
      <c r="B23" s="45"/>
    </row>
    <row r="24" spans="2:2" ht="21" x14ac:dyDescent="0.35">
      <c r="B24"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showGridLines="0" tabSelected="1" zoomScaleNormal="100" workbookViewId="0">
      <selection activeCell="P53" sqref="P53"/>
    </sheetView>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4" style="2" customWidth="1"/>
    <col min="6" max="6" width="9.28515625" style="2"/>
    <col min="7" max="7" width="20" style="2" customWidth="1"/>
    <col min="8" max="8" width="0.5703125" style="2" customWidth="1"/>
    <col min="9" max="12" width="12.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38" t="s">
        <v>0</v>
      </c>
      <c r="N8" s="138"/>
      <c r="O8" s="138"/>
      <c r="P8" s="138"/>
      <c r="Q8" s="138"/>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9" t="s">
        <v>6</v>
      </c>
      <c r="C27" s="139"/>
      <c r="D27" s="139"/>
      <c r="E27" s="139"/>
      <c r="F27" s="139"/>
      <c r="G27" s="139"/>
      <c r="H27" s="139"/>
      <c r="I27" s="139"/>
      <c r="J27" s="139"/>
      <c r="K27" s="139"/>
      <c r="L27" s="139"/>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8" t="s">
        <v>7</v>
      </c>
      <c r="C29" s="108"/>
      <c r="D29" s="108"/>
      <c r="E29" s="108"/>
      <c r="F29" s="108" t="s">
        <v>8</v>
      </c>
      <c r="G29" s="108"/>
      <c r="H29" s="112"/>
      <c r="I29" s="108"/>
      <c r="J29" s="108" t="s">
        <v>11</v>
      </c>
      <c r="K29" s="105"/>
      <c r="L29" s="105"/>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9" t="s">
        <v>9</v>
      </c>
      <c r="C30" s="105"/>
      <c r="D30" s="105"/>
      <c r="E30" s="110">
        <v>450000</v>
      </c>
      <c r="F30" s="109" t="s">
        <v>9</v>
      </c>
      <c r="G30" s="105"/>
      <c r="H30" s="105"/>
      <c r="I30" s="110">
        <v>525000</v>
      </c>
      <c r="J30" s="109" t="s">
        <v>12</v>
      </c>
      <c r="K30" s="105"/>
      <c r="L30" s="111">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9" t="s">
        <v>174</v>
      </c>
      <c r="C31" s="105"/>
      <c r="D31" s="105"/>
      <c r="E31" s="110">
        <v>185000</v>
      </c>
      <c r="F31" s="109" t="s">
        <v>175</v>
      </c>
      <c r="G31" s="105"/>
      <c r="H31" s="105"/>
      <c r="I31" s="110">
        <v>65000</v>
      </c>
      <c r="J31" s="109" t="s">
        <v>13</v>
      </c>
      <c r="K31" s="105"/>
      <c r="L31" s="11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9" t="s">
        <v>178</v>
      </c>
      <c r="C32" s="105"/>
      <c r="D32" s="105"/>
      <c r="E32" s="110">
        <v>120000</v>
      </c>
      <c r="F32" s="109" t="s">
        <v>178</v>
      </c>
      <c r="G32" s="105"/>
      <c r="H32" s="105"/>
      <c r="I32" s="110">
        <v>50000</v>
      </c>
      <c r="J32" s="107"/>
      <c r="K32" s="106"/>
      <c r="L32" s="106"/>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9" t="s">
        <v>10</v>
      </c>
      <c r="C33" s="105"/>
      <c r="D33" s="105"/>
      <c r="E33" s="110">
        <v>325000</v>
      </c>
      <c r="F33" s="109" t="s">
        <v>10</v>
      </c>
      <c r="G33" s="105"/>
      <c r="H33" s="105"/>
      <c r="I33" s="110">
        <v>250000</v>
      </c>
      <c r="J33" s="107"/>
      <c r="K33" s="106"/>
      <c r="L33" s="106"/>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9" t="s">
        <v>220</v>
      </c>
      <c r="C34" s="105"/>
      <c r="D34" s="105"/>
      <c r="E34" s="110">
        <v>750000</v>
      </c>
      <c r="F34" s="109" t="s">
        <v>220</v>
      </c>
      <c r="G34" s="105"/>
      <c r="H34" s="105"/>
      <c r="I34" s="110">
        <v>825000</v>
      </c>
      <c r="J34" s="107"/>
      <c r="K34" s="106"/>
      <c r="L34" s="106"/>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9"/>
      <c r="C36" s="139"/>
      <c r="D36" s="139"/>
      <c r="E36" s="139"/>
      <c r="F36" s="139"/>
      <c r="G36" s="139"/>
      <c r="H36" s="139"/>
      <c r="I36" s="139"/>
      <c r="J36" s="139"/>
      <c r="K36" s="139"/>
      <c r="L36" s="139"/>
      <c r="M36" s="139"/>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40" t="s">
        <v>55</v>
      </c>
      <c r="C39" s="140"/>
      <c r="D39" s="140"/>
      <c r="E39" s="140"/>
      <c r="G39" s="141" t="s">
        <v>177</v>
      </c>
      <c r="H39" s="141"/>
      <c r="I39" s="141"/>
      <c r="J39" s="141"/>
      <c r="K39" s="141"/>
    </row>
    <row r="40" spans="1:36" s="1" customFormat="1" ht="17.25" x14ac:dyDescent="0.4">
      <c r="B40" s="1" t="s">
        <v>56</v>
      </c>
      <c r="E40" s="1">
        <f>-I30</f>
        <v>-525000</v>
      </c>
      <c r="I40" s="117" t="s">
        <v>57</v>
      </c>
      <c r="J40" s="117" t="s">
        <v>58</v>
      </c>
      <c r="K40" s="117" t="s">
        <v>59</v>
      </c>
      <c r="L40" s="133" t="s">
        <v>176</v>
      </c>
      <c r="O40" s="50"/>
    </row>
    <row r="41" spans="1:36" s="1" customFormat="1" x14ac:dyDescent="0.25">
      <c r="B41" s="1" t="s">
        <v>60</v>
      </c>
      <c r="E41" s="1">
        <f>-I31</f>
        <v>-65000</v>
      </c>
      <c r="G41" s="1" t="s">
        <v>61</v>
      </c>
      <c r="I41" s="1">
        <f>$I$30*O10</f>
        <v>105000</v>
      </c>
      <c r="J41" s="1">
        <f>$I$30*O11</f>
        <v>168000</v>
      </c>
      <c r="K41" s="1">
        <f>$I$30*O12</f>
        <v>100800</v>
      </c>
      <c r="L41" s="106">
        <f>$I$30*O13</f>
        <v>60480</v>
      </c>
    </row>
    <row r="42" spans="1:36" s="1" customFormat="1" ht="17.25" x14ac:dyDescent="0.4">
      <c r="B42" s="1" t="s">
        <v>62</v>
      </c>
      <c r="E42" s="1">
        <v>-150000</v>
      </c>
      <c r="G42" s="1" t="s">
        <v>63</v>
      </c>
      <c r="I42" s="51">
        <f>E30*O13</f>
        <v>51840</v>
      </c>
      <c r="J42" s="51">
        <f>E30*O14</f>
        <v>51840</v>
      </c>
      <c r="K42" s="51">
        <f>E30*O15</f>
        <v>25920</v>
      </c>
      <c r="L42" s="51">
        <v>0</v>
      </c>
      <c r="M42" s="51"/>
    </row>
    <row r="43" spans="1:36" s="1" customFormat="1" x14ac:dyDescent="0.25">
      <c r="B43" s="1" t="s">
        <v>65</v>
      </c>
      <c r="E43" s="1">
        <f>E31</f>
        <v>185000</v>
      </c>
      <c r="G43" s="1" t="s">
        <v>66</v>
      </c>
      <c r="I43" s="1">
        <f>I41-I42</f>
        <v>53160</v>
      </c>
      <c r="J43" s="1">
        <f t="shared" ref="J43:K43" si="0">J41-J42</f>
        <v>116160</v>
      </c>
      <c r="K43" s="1">
        <f t="shared" si="0"/>
        <v>74880</v>
      </c>
      <c r="L43" s="106">
        <f t="shared" ref="L43" si="1">L41-L42</f>
        <v>60480</v>
      </c>
    </row>
    <row r="44" spans="1:36" s="1" customFormat="1" x14ac:dyDescent="0.25">
      <c r="B44" s="1" t="s">
        <v>67</v>
      </c>
      <c r="D44" s="1">
        <f>E30*SUM(O13:O15)</f>
        <v>129599.99999999999</v>
      </c>
      <c r="L44" s="106"/>
    </row>
    <row r="45" spans="1:36" s="1" customFormat="1" x14ac:dyDescent="0.25">
      <c r="B45" s="1" t="s">
        <v>94</v>
      </c>
      <c r="D45" s="1">
        <f>E43-D44</f>
        <v>55400.000000000015</v>
      </c>
      <c r="G45" s="1" t="s">
        <v>88</v>
      </c>
      <c r="I45" s="1">
        <f>I34-E34</f>
        <v>75000</v>
      </c>
      <c r="J45" s="1">
        <f>I45</f>
        <v>75000</v>
      </c>
      <c r="K45" s="1">
        <f t="shared" ref="K45:L45" si="2">J45</f>
        <v>75000</v>
      </c>
      <c r="L45" s="106">
        <f t="shared" si="2"/>
        <v>75000</v>
      </c>
    </row>
    <row r="46" spans="1:36" s="1" customFormat="1" ht="17.25" x14ac:dyDescent="0.4">
      <c r="B46" s="1" t="s">
        <v>69</v>
      </c>
      <c r="E46" s="51">
        <f>-L30*D45</f>
        <v>-18836.000000000007</v>
      </c>
      <c r="G46" s="1" t="s">
        <v>68</v>
      </c>
      <c r="I46" s="1">
        <f>E33-I33</f>
        <v>75000</v>
      </c>
      <c r="J46" s="1">
        <f>I46</f>
        <v>75000</v>
      </c>
      <c r="K46" s="1">
        <f t="shared" ref="K46:L46" si="3">J46</f>
        <v>75000</v>
      </c>
      <c r="L46" s="106">
        <f t="shared" si="3"/>
        <v>75000</v>
      </c>
    </row>
    <row r="47" spans="1:36" s="1" customFormat="1" ht="17.25" x14ac:dyDescent="0.4">
      <c r="B47" s="1" t="s">
        <v>71</v>
      </c>
      <c r="E47" s="1">
        <f>SUM(E40:E46)</f>
        <v>-573836</v>
      </c>
      <c r="G47" s="1" t="s">
        <v>70</v>
      </c>
      <c r="I47" s="51">
        <f>-I43</f>
        <v>-53160</v>
      </c>
      <c r="J47" s="51">
        <f t="shared" ref="J47:K47" si="4">-J43</f>
        <v>-116160</v>
      </c>
      <c r="K47" s="51">
        <f t="shared" si="4"/>
        <v>-74880</v>
      </c>
      <c r="L47" s="51">
        <f t="shared" ref="L47" si="5">-L43</f>
        <v>-60480</v>
      </c>
      <c r="M47" s="51"/>
    </row>
    <row r="48" spans="1:36" s="1" customFormat="1" x14ac:dyDescent="0.25">
      <c r="G48" s="1" t="s">
        <v>72</v>
      </c>
      <c r="I48" s="1">
        <f>SUM(I45:I47)</f>
        <v>96840</v>
      </c>
      <c r="J48" s="1">
        <f t="shared" ref="J48:K48" si="6">SUM(J45:J47)</f>
        <v>33840</v>
      </c>
      <c r="K48" s="1">
        <f t="shared" si="6"/>
        <v>75120</v>
      </c>
      <c r="L48" s="106">
        <f t="shared" ref="L48" si="7">SUM(L45:L47)</f>
        <v>89520</v>
      </c>
    </row>
    <row r="49" spans="7:13" s="1" customFormat="1" ht="17.25" x14ac:dyDescent="0.4">
      <c r="G49" s="1" t="s">
        <v>73</v>
      </c>
      <c r="I49" s="51">
        <f>-$L$30*I48</f>
        <v>-32925.600000000006</v>
      </c>
      <c r="J49" s="51">
        <f t="shared" ref="J49:K49" si="8">-$L$30*J48</f>
        <v>-11505.6</v>
      </c>
      <c r="K49" s="51">
        <f t="shared" si="8"/>
        <v>-25540.800000000003</v>
      </c>
      <c r="L49" s="51">
        <f t="shared" ref="L49" si="9">-$L$30*L48</f>
        <v>-30436.800000000003</v>
      </c>
      <c r="M49" s="51"/>
    </row>
    <row r="50" spans="7:13" s="1" customFormat="1" x14ac:dyDescent="0.25">
      <c r="G50" s="1" t="s">
        <v>74</v>
      </c>
      <c r="I50" s="1">
        <f>SUM(I48:I49)</f>
        <v>63914.399999999994</v>
      </c>
      <c r="J50" s="1">
        <f t="shared" ref="J50:K50" si="10">SUM(J48:J49)</f>
        <v>22334.400000000001</v>
      </c>
      <c r="K50" s="1">
        <f t="shared" si="10"/>
        <v>49579.199999999997</v>
      </c>
      <c r="L50" s="106">
        <f t="shared" ref="L50" si="11">SUM(L48:L49)</f>
        <v>59083.199999999997</v>
      </c>
    </row>
    <row r="51" spans="7:13" s="1" customFormat="1" ht="17.25" x14ac:dyDescent="0.4">
      <c r="G51" s="1" t="s">
        <v>75</v>
      </c>
      <c r="I51" s="51">
        <f>-I47</f>
        <v>53160</v>
      </c>
      <c r="J51" s="51">
        <f t="shared" ref="J51:K51" si="12">-J47</f>
        <v>116160</v>
      </c>
      <c r="K51" s="51">
        <f t="shared" si="12"/>
        <v>74880</v>
      </c>
      <c r="L51" s="51">
        <f t="shared" ref="L51" si="13">-L47</f>
        <v>60480</v>
      </c>
      <c r="M51" s="51"/>
    </row>
    <row r="52" spans="7:13" s="1" customFormat="1" x14ac:dyDescent="0.25">
      <c r="G52" s="1" t="s">
        <v>76</v>
      </c>
      <c r="I52" s="1">
        <f>SUM(I50:I51)</f>
        <v>117074.4</v>
      </c>
      <c r="J52" s="1">
        <f t="shared" ref="J52:K52" si="14">SUM(J50:J51)</f>
        <v>138494.39999999999</v>
      </c>
      <c r="K52" s="1">
        <f t="shared" si="14"/>
        <v>124459.2</v>
      </c>
      <c r="L52" s="106">
        <f t="shared" ref="L52" si="15">SUM(L50:L51)</f>
        <v>119563.2</v>
      </c>
    </row>
    <row r="53" spans="7:13" s="1" customFormat="1" x14ac:dyDescent="0.25">
      <c r="G53" s="1" t="s">
        <v>77</v>
      </c>
      <c r="I53" s="1" t="s">
        <v>64</v>
      </c>
      <c r="J53" s="1" t="s">
        <v>64</v>
      </c>
      <c r="K53" s="106" t="s">
        <v>64</v>
      </c>
      <c r="L53" s="106">
        <f>-E42</f>
        <v>150000</v>
      </c>
    </row>
    <row r="54" spans="7:13" s="1" customFormat="1" ht="17.25" x14ac:dyDescent="0.4">
      <c r="G54" s="1" t="s">
        <v>78</v>
      </c>
      <c r="I54" s="51" t="s">
        <v>64</v>
      </c>
      <c r="J54" s="51" t="s">
        <v>64</v>
      </c>
      <c r="K54" s="51" t="s">
        <v>64</v>
      </c>
      <c r="L54" s="51">
        <f>K62</f>
        <v>-15355.199999999997</v>
      </c>
    </row>
    <row r="55" spans="7:13" s="1" customFormat="1" x14ac:dyDescent="0.25">
      <c r="G55" s="1" t="s">
        <v>79</v>
      </c>
      <c r="I55" s="1">
        <f>SUM(I52:I54)</f>
        <v>117074.4</v>
      </c>
      <c r="J55" s="1">
        <f t="shared" ref="J55" si="16">SUM(J52:J54)</f>
        <v>138494.39999999999</v>
      </c>
      <c r="K55" s="1">
        <f>SUM(K52:K54)</f>
        <v>124459.2</v>
      </c>
      <c r="L55" s="106">
        <f>SUM(L52:L54)</f>
        <v>254208</v>
      </c>
    </row>
    <row r="56" spans="7:13" s="1" customFormat="1" x14ac:dyDescent="0.25"/>
    <row r="57" spans="7:13" s="1" customFormat="1" x14ac:dyDescent="0.25">
      <c r="I57" s="1" t="s">
        <v>80</v>
      </c>
      <c r="J57" s="1" t="s">
        <v>81</v>
      </c>
      <c r="K57" s="1" t="s">
        <v>82</v>
      </c>
    </row>
    <row r="58" spans="7:13" s="1" customFormat="1" x14ac:dyDescent="0.25">
      <c r="G58" s="1" t="s">
        <v>83</v>
      </c>
      <c r="I58" s="1">
        <f>I32</f>
        <v>50000</v>
      </c>
      <c r="J58" s="1">
        <f>E32</f>
        <v>120000</v>
      </c>
    </row>
    <row r="59" spans="7:13" s="1" customFormat="1" x14ac:dyDescent="0.25">
      <c r="G59" s="1" t="s">
        <v>84</v>
      </c>
      <c r="I59" s="1">
        <f>I30*SUM(O14:O15)</f>
        <v>90720</v>
      </c>
      <c r="J59" s="1">
        <v>0</v>
      </c>
    </row>
    <row r="60" spans="7:13" s="1" customFormat="1" x14ac:dyDescent="0.25">
      <c r="G60" s="1" t="s">
        <v>85</v>
      </c>
      <c r="I60" s="1">
        <f>I58-I59</f>
        <v>-40720</v>
      </c>
      <c r="J60" s="1">
        <f>J58-J59</f>
        <v>120000</v>
      </c>
    </row>
    <row r="61" spans="7:13" s="1" customFormat="1" x14ac:dyDescent="0.25">
      <c r="G61" s="1" t="s">
        <v>86</v>
      </c>
      <c r="I61" s="1">
        <f>-I60*L30</f>
        <v>13844.800000000001</v>
      </c>
      <c r="J61" s="1">
        <f>-L30*J60</f>
        <v>-40800</v>
      </c>
    </row>
    <row r="62" spans="7:13" s="1" customFormat="1" x14ac:dyDescent="0.25">
      <c r="G62" s="1" t="s">
        <v>87</v>
      </c>
      <c r="I62" s="1">
        <f>I58+I61</f>
        <v>63844.800000000003</v>
      </c>
      <c r="J62" s="1">
        <f>J58+J61</f>
        <v>79200</v>
      </c>
      <c r="K62" s="1">
        <f>I62-J62</f>
        <v>-15355.199999999997</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6"/>
  <sheetViews>
    <sheetView zoomScale="130" zoomScaleNormal="130" workbookViewId="0">
      <selection activeCell="E14" sqref="E14"/>
    </sheetView>
  </sheetViews>
  <sheetFormatPr defaultColWidth="8.710937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38" t="s">
        <v>0</v>
      </c>
      <c r="I4" s="138"/>
      <c r="J4" s="138"/>
      <c r="K4" s="138"/>
      <c r="L4" s="138"/>
    </row>
    <row r="5" spans="2:17" ht="15.75" thickBot="1" x14ac:dyDescent="0.3">
      <c r="B5" s="4" t="s">
        <v>40</v>
      </c>
      <c r="H5" s="14" t="s">
        <v>1</v>
      </c>
      <c r="I5" s="15" t="s">
        <v>2</v>
      </c>
      <c r="J5" s="15" t="s">
        <v>3</v>
      </c>
      <c r="K5" s="15" t="s">
        <v>4</v>
      </c>
      <c r="L5" s="16" t="s">
        <v>5</v>
      </c>
    </row>
    <row r="6" spans="2:17" x14ac:dyDescent="0.25">
      <c r="B6" s="4" t="s">
        <v>41</v>
      </c>
      <c r="H6" s="11">
        <v>1</v>
      </c>
      <c r="I6" s="12">
        <v>0.33329999999999999</v>
      </c>
      <c r="J6" s="12">
        <v>0.2</v>
      </c>
      <c r="K6" s="12">
        <v>0.1429</v>
      </c>
      <c r="L6" s="13">
        <v>0.1</v>
      </c>
      <c r="O6" s="2" t="s">
        <v>44</v>
      </c>
      <c r="P6" s="2">
        <v>2</v>
      </c>
      <c r="Q6" s="2">
        <v>1</v>
      </c>
    </row>
    <row r="7" spans="2:17" x14ac:dyDescent="0.25">
      <c r="B7" s="4" t="s">
        <v>42</v>
      </c>
      <c r="H7" s="7">
        <v>2</v>
      </c>
      <c r="I7" s="6">
        <v>0.44450000000000001</v>
      </c>
      <c r="J7" s="6">
        <v>0.32</v>
      </c>
      <c r="K7" s="6">
        <v>0.24490000000000001</v>
      </c>
      <c r="L7" s="8">
        <v>0.18</v>
      </c>
      <c r="O7" s="2" t="s">
        <v>45</v>
      </c>
      <c r="P7" s="2">
        <v>3</v>
      </c>
      <c r="Q7" s="2">
        <v>2</v>
      </c>
    </row>
    <row r="8" spans="2:17" x14ac:dyDescent="0.25">
      <c r="B8" s="4" t="s">
        <v>25</v>
      </c>
      <c r="H8" s="7">
        <v>3</v>
      </c>
      <c r="I8" s="6">
        <v>0.14810000000000001</v>
      </c>
      <c r="J8" s="6">
        <v>0.192</v>
      </c>
      <c r="K8" s="6">
        <v>0.1749</v>
      </c>
      <c r="L8" s="8">
        <v>0.14399999999999999</v>
      </c>
      <c r="O8" s="2" t="s">
        <v>46</v>
      </c>
      <c r="P8" s="2">
        <v>4</v>
      </c>
      <c r="Q8" s="2">
        <v>3</v>
      </c>
    </row>
    <row r="9" spans="2:17" x14ac:dyDescent="0.25">
      <c r="B9" s="56" t="s">
        <v>95</v>
      </c>
      <c r="H9" s="7">
        <v>4</v>
      </c>
      <c r="I9" s="6">
        <v>7.4099999999999999E-2</v>
      </c>
      <c r="J9" s="6">
        <v>0.1152</v>
      </c>
      <c r="K9" s="6">
        <v>0.1249</v>
      </c>
      <c r="L9" s="8">
        <v>0.1152</v>
      </c>
      <c r="O9" s="2" t="s">
        <v>47</v>
      </c>
      <c r="P9" s="2">
        <v>5</v>
      </c>
      <c r="Q9" s="2">
        <v>4</v>
      </c>
    </row>
    <row r="10" spans="2:17" x14ac:dyDescent="0.25">
      <c r="B10" s="56" t="s">
        <v>96</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43</v>
      </c>
      <c r="E12" s="46" t="s">
        <v>46</v>
      </c>
      <c r="H12" s="7">
        <v>7</v>
      </c>
      <c r="I12" s="17"/>
      <c r="J12" s="17"/>
      <c r="K12" s="6">
        <v>8.9300000000000004E-2</v>
      </c>
      <c r="L12" s="8">
        <v>6.5500000000000003E-2</v>
      </c>
      <c r="Q12" s="2">
        <v>7</v>
      </c>
    </row>
    <row r="13" spans="2:17" x14ac:dyDescent="0.25">
      <c r="C13" s="2" t="s">
        <v>48</v>
      </c>
      <c r="E13" s="47">
        <v>245000</v>
      </c>
      <c r="H13" s="7">
        <v>8</v>
      </c>
      <c r="I13" s="17"/>
      <c r="J13" s="17"/>
      <c r="K13" s="6">
        <v>4.4600000000000001E-2</v>
      </c>
      <c r="L13" s="8">
        <v>6.5500000000000003E-2</v>
      </c>
      <c r="Q13" s="2">
        <v>8</v>
      </c>
    </row>
    <row r="14" spans="2:17" x14ac:dyDescent="0.25">
      <c r="C14" s="2" t="s">
        <v>49</v>
      </c>
      <c r="E14" s="46">
        <v>6</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50</v>
      </c>
      <c r="E16" s="40">
        <f>VLOOKUP(E14,H45:L56,VLOOKUP(E12,O6:P9,2,FALSE),FALSE)</f>
        <v>32805.5</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89</v>
      </c>
      <c r="G20" s="52"/>
      <c r="H20" s="11">
        <v>1</v>
      </c>
      <c r="I20" s="53">
        <f t="shared" ref="I20:L23" si="0">$E$13*I6</f>
        <v>81658.5</v>
      </c>
      <c r="J20" s="53">
        <f t="shared" si="0"/>
        <v>49000</v>
      </c>
      <c r="K20" s="53">
        <f t="shared" si="0"/>
        <v>35010.5</v>
      </c>
      <c r="L20" s="53">
        <f t="shared" si="0"/>
        <v>24500</v>
      </c>
    </row>
    <row r="21" spans="5:12" x14ac:dyDescent="0.25">
      <c r="H21" s="7">
        <v>2</v>
      </c>
      <c r="I21" s="53">
        <f t="shared" si="0"/>
        <v>108902.5</v>
      </c>
      <c r="J21" s="53">
        <f t="shared" si="0"/>
        <v>78400</v>
      </c>
      <c r="K21" s="53">
        <f t="shared" si="0"/>
        <v>60000.5</v>
      </c>
      <c r="L21" s="53">
        <f t="shared" si="0"/>
        <v>44100</v>
      </c>
    </row>
    <row r="22" spans="5:12" x14ac:dyDescent="0.25">
      <c r="H22" s="7">
        <v>3</v>
      </c>
      <c r="I22" s="53">
        <f t="shared" si="0"/>
        <v>36284.5</v>
      </c>
      <c r="J22" s="53">
        <f t="shared" si="0"/>
        <v>47040</v>
      </c>
      <c r="K22" s="53">
        <f t="shared" si="0"/>
        <v>42850.5</v>
      </c>
      <c r="L22" s="53">
        <f t="shared" si="0"/>
        <v>35280</v>
      </c>
    </row>
    <row r="23" spans="5:12" x14ac:dyDescent="0.25">
      <c r="H23" s="7">
        <v>4</v>
      </c>
      <c r="I23" s="53">
        <f t="shared" si="0"/>
        <v>18154.5</v>
      </c>
      <c r="J23" s="53">
        <f t="shared" si="0"/>
        <v>28224</v>
      </c>
      <c r="K23" s="53">
        <f t="shared" si="0"/>
        <v>30600.5</v>
      </c>
      <c r="L23" s="53">
        <f t="shared" si="0"/>
        <v>28224</v>
      </c>
    </row>
    <row r="24" spans="5:12" x14ac:dyDescent="0.25">
      <c r="H24" s="7">
        <v>5</v>
      </c>
      <c r="I24" s="17"/>
      <c r="J24" s="53">
        <f t="shared" ref="J24:L25" si="1">$E$13*J10</f>
        <v>28224</v>
      </c>
      <c r="K24" s="53">
        <f t="shared" si="1"/>
        <v>21878.5</v>
      </c>
      <c r="L24" s="53">
        <f t="shared" si="1"/>
        <v>22589</v>
      </c>
    </row>
    <row r="25" spans="5:12" x14ac:dyDescent="0.25">
      <c r="H25" s="7">
        <v>6</v>
      </c>
      <c r="I25" s="17"/>
      <c r="J25" s="53">
        <f t="shared" si="1"/>
        <v>14112</v>
      </c>
      <c r="K25" s="53">
        <f t="shared" si="1"/>
        <v>21854</v>
      </c>
      <c r="L25" s="53">
        <f t="shared" si="1"/>
        <v>18056.5</v>
      </c>
    </row>
    <row r="26" spans="5:12" x14ac:dyDescent="0.25">
      <c r="H26" s="7">
        <v>7</v>
      </c>
      <c r="I26" s="17"/>
      <c r="J26" s="17"/>
      <c r="K26" s="53">
        <f>$E$13*K12</f>
        <v>21878.5</v>
      </c>
      <c r="L26" s="53">
        <f>$E$13*L12</f>
        <v>16047.5</v>
      </c>
    </row>
    <row r="27" spans="5:12" x14ac:dyDescent="0.25">
      <c r="H27" s="7">
        <v>8</v>
      </c>
      <c r="I27" s="17"/>
      <c r="J27" s="17"/>
      <c r="K27" s="53">
        <f>$E$13*K13</f>
        <v>10927</v>
      </c>
      <c r="L27" s="53">
        <f>$E$13*L13</f>
        <v>16047.5</v>
      </c>
    </row>
    <row r="28" spans="5:12" x14ac:dyDescent="0.25">
      <c r="H28" s="7">
        <v>9</v>
      </c>
      <c r="I28" s="17"/>
      <c r="J28" s="17"/>
      <c r="K28" s="17"/>
      <c r="L28" s="53">
        <f>$E$13*L14</f>
        <v>16072.000000000002</v>
      </c>
    </row>
    <row r="29" spans="5:12" x14ac:dyDescent="0.25">
      <c r="H29" s="7">
        <v>10</v>
      </c>
      <c r="I29" s="17"/>
      <c r="J29" s="17"/>
      <c r="K29" s="17"/>
      <c r="L29" s="53">
        <f>$E$13*L15</f>
        <v>16047.5</v>
      </c>
    </row>
    <row r="30" spans="5:12" ht="15.75" thickBot="1" x14ac:dyDescent="0.3">
      <c r="H30" s="9">
        <v>11</v>
      </c>
      <c r="I30" s="18"/>
      <c r="J30" s="18"/>
      <c r="K30" s="18"/>
      <c r="L30" s="53">
        <f>$E$13*L16</f>
        <v>8036.0000000000009</v>
      </c>
    </row>
    <row r="31" spans="5:12" ht="15.75" thickBot="1" x14ac:dyDescent="0.3"/>
    <row r="32" spans="5:12" ht="15.75" thickBot="1" x14ac:dyDescent="0.3">
      <c r="H32" s="14" t="s">
        <v>1</v>
      </c>
      <c r="I32" s="15" t="s">
        <v>2</v>
      </c>
      <c r="J32" s="15" t="s">
        <v>3</v>
      </c>
      <c r="K32" s="15" t="s">
        <v>4</v>
      </c>
      <c r="L32" s="16" t="s">
        <v>5</v>
      </c>
    </row>
    <row r="33" spans="5:12" x14ac:dyDescent="0.25">
      <c r="E33" s="2" t="s">
        <v>90</v>
      </c>
      <c r="H33" s="11">
        <v>1</v>
      </c>
      <c r="I33" s="53">
        <f>I20</f>
        <v>81658.5</v>
      </c>
      <c r="J33" s="53">
        <f t="shared" ref="J33:L33" si="2">J20</f>
        <v>49000</v>
      </c>
      <c r="K33" s="53">
        <f t="shared" si="2"/>
        <v>35010.5</v>
      </c>
      <c r="L33" s="53">
        <f t="shared" si="2"/>
        <v>24500</v>
      </c>
    </row>
    <row r="34" spans="5:12" x14ac:dyDescent="0.25">
      <c r="H34" s="7">
        <v>2</v>
      </c>
      <c r="I34" s="53">
        <f>I33+I21</f>
        <v>190561</v>
      </c>
      <c r="J34" s="53">
        <f t="shared" ref="J34:L43" si="3">J33+J21</f>
        <v>127400</v>
      </c>
      <c r="K34" s="53">
        <f t="shared" si="3"/>
        <v>95011</v>
      </c>
      <c r="L34" s="53">
        <f t="shared" si="3"/>
        <v>68600</v>
      </c>
    </row>
    <row r="35" spans="5:12" x14ac:dyDescent="0.25">
      <c r="H35" s="7">
        <v>3</v>
      </c>
      <c r="I35" s="53">
        <f t="shared" ref="I35:I36" si="4">I34+I22</f>
        <v>226845.5</v>
      </c>
      <c r="J35" s="53">
        <f t="shared" si="3"/>
        <v>174440</v>
      </c>
      <c r="K35" s="53">
        <f t="shared" si="3"/>
        <v>137861.5</v>
      </c>
      <c r="L35" s="53">
        <f t="shared" si="3"/>
        <v>103880</v>
      </c>
    </row>
    <row r="36" spans="5:12" x14ac:dyDescent="0.25">
      <c r="H36" s="7">
        <v>4</v>
      </c>
      <c r="I36" s="53">
        <f t="shared" si="4"/>
        <v>245000</v>
      </c>
      <c r="J36" s="53">
        <f t="shared" si="3"/>
        <v>202664</v>
      </c>
      <c r="K36" s="53">
        <f t="shared" si="3"/>
        <v>168462</v>
      </c>
      <c r="L36" s="53">
        <f t="shared" si="3"/>
        <v>132104</v>
      </c>
    </row>
    <row r="37" spans="5:12" x14ac:dyDescent="0.25">
      <c r="H37" s="7">
        <v>5</v>
      </c>
      <c r="I37" s="17"/>
      <c r="J37" s="53">
        <f t="shared" si="3"/>
        <v>230888</v>
      </c>
      <c r="K37" s="53">
        <f t="shared" si="3"/>
        <v>190340.5</v>
      </c>
      <c r="L37" s="53">
        <f t="shared" si="3"/>
        <v>154693</v>
      </c>
    </row>
    <row r="38" spans="5:12" x14ac:dyDescent="0.25">
      <c r="H38" s="7">
        <v>6</v>
      </c>
      <c r="I38" s="17"/>
      <c r="J38" s="53">
        <f t="shared" si="3"/>
        <v>245000</v>
      </c>
      <c r="K38" s="53">
        <f t="shared" si="3"/>
        <v>212194.5</v>
      </c>
      <c r="L38" s="53">
        <f t="shared" si="3"/>
        <v>172749.5</v>
      </c>
    </row>
    <row r="39" spans="5:12" x14ac:dyDescent="0.25">
      <c r="H39" s="7">
        <v>7</v>
      </c>
      <c r="I39" s="17"/>
      <c r="J39" s="17"/>
      <c r="K39" s="53">
        <f t="shared" si="3"/>
        <v>234073</v>
      </c>
      <c r="L39" s="53">
        <f t="shared" si="3"/>
        <v>188797</v>
      </c>
    </row>
    <row r="40" spans="5:12" x14ac:dyDescent="0.25">
      <c r="H40" s="7">
        <v>8</v>
      </c>
      <c r="I40" s="17"/>
      <c r="J40" s="17"/>
      <c r="K40" s="53">
        <f t="shared" si="3"/>
        <v>245000</v>
      </c>
      <c r="L40" s="53">
        <f t="shared" si="3"/>
        <v>204844.5</v>
      </c>
    </row>
    <row r="41" spans="5:12" x14ac:dyDescent="0.25">
      <c r="H41" s="7">
        <v>9</v>
      </c>
      <c r="I41" s="17"/>
      <c r="J41" s="17"/>
      <c r="K41" s="17"/>
      <c r="L41" s="53">
        <f t="shared" si="3"/>
        <v>220916.5</v>
      </c>
    </row>
    <row r="42" spans="5:12" x14ac:dyDescent="0.25">
      <c r="H42" s="7">
        <v>10</v>
      </c>
      <c r="I42" s="17"/>
      <c r="J42" s="17"/>
      <c r="K42" s="17"/>
      <c r="L42" s="53">
        <f t="shared" si="3"/>
        <v>236964</v>
      </c>
    </row>
    <row r="43" spans="5:12" ht="15.75" thickBot="1" x14ac:dyDescent="0.3">
      <c r="H43" s="9">
        <v>11</v>
      </c>
      <c r="I43" s="18"/>
      <c r="J43" s="18"/>
      <c r="K43" s="18"/>
      <c r="L43" s="53">
        <f t="shared" si="3"/>
        <v>245000</v>
      </c>
    </row>
    <row r="44" spans="5:12" ht="15.75" thickBot="1" x14ac:dyDescent="0.3"/>
    <row r="45" spans="5:12" ht="15.75" thickBot="1" x14ac:dyDescent="0.3">
      <c r="H45" s="14" t="s">
        <v>1</v>
      </c>
      <c r="I45" s="15" t="s">
        <v>2</v>
      </c>
      <c r="J45" s="15" t="s">
        <v>3</v>
      </c>
      <c r="K45" s="15" t="s">
        <v>4</v>
      </c>
      <c r="L45" s="16" t="s">
        <v>5</v>
      </c>
    </row>
    <row r="46" spans="5:12" x14ac:dyDescent="0.25">
      <c r="E46" s="2" t="s">
        <v>91</v>
      </c>
      <c r="H46" s="11">
        <v>1</v>
      </c>
      <c r="I46" s="53">
        <f t="shared" ref="I46:L49" si="5">$E$13-I33</f>
        <v>163341.5</v>
      </c>
      <c r="J46" s="53">
        <f t="shared" si="5"/>
        <v>196000</v>
      </c>
      <c r="K46" s="53">
        <f t="shared" si="5"/>
        <v>209989.5</v>
      </c>
      <c r="L46" s="53">
        <f t="shared" si="5"/>
        <v>220500</v>
      </c>
    </row>
    <row r="47" spans="5:12" x14ac:dyDescent="0.25">
      <c r="H47" s="7">
        <v>2</v>
      </c>
      <c r="I47" s="53">
        <f t="shared" si="5"/>
        <v>54439</v>
      </c>
      <c r="J47" s="53">
        <f t="shared" si="5"/>
        <v>117600</v>
      </c>
      <c r="K47" s="53">
        <f t="shared" si="5"/>
        <v>149989</v>
      </c>
      <c r="L47" s="53">
        <f t="shared" si="5"/>
        <v>176400</v>
      </c>
    </row>
    <row r="48" spans="5:12" x14ac:dyDescent="0.25">
      <c r="H48" s="7">
        <v>3</v>
      </c>
      <c r="I48" s="53">
        <f t="shared" si="5"/>
        <v>18154.5</v>
      </c>
      <c r="J48" s="53">
        <f t="shared" si="5"/>
        <v>70560</v>
      </c>
      <c r="K48" s="53">
        <f t="shared" si="5"/>
        <v>107138.5</v>
      </c>
      <c r="L48" s="53">
        <f t="shared" si="5"/>
        <v>141120</v>
      </c>
    </row>
    <row r="49" spans="8:12" x14ac:dyDescent="0.25">
      <c r="H49" s="7">
        <v>4</v>
      </c>
      <c r="I49" s="53">
        <f t="shared" si="5"/>
        <v>0</v>
      </c>
      <c r="J49" s="53">
        <f t="shared" si="5"/>
        <v>42336</v>
      </c>
      <c r="K49" s="53">
        <f t="shared" si="5"/>
        <v>76538</v>
      </c>
      <c r="L49" s="53">
        <f t="shared" si="5"/>
        <v>112896</v>
      </c>
    </row>
    <row r="50" spans="8:12" x14ac:dyDescent="0.25">
      <c r="H50" s="7">
        <v>5</v>
      </c>
      <c r="I50" s="17">
        <v>0</v>
      </c>
      <c r="J50" s="53">
        <f t="shared" ref="J50:L51" si="6">$E$13-J37</f>
        <v>14112</v>
      </c>
      <c r="K50" s="53">
        <f t="shared" si="6"/>
        <v>54659.5</v>
      </c>
      <c r="L50" s="53">
        <f t="shared" si="6"/>
        <v>90307</v>
      </c>
    </row>
    <row r="51" spans="8:12" x14ac:dyDescent="0.25">
      <c r="H51" s="7">
        <v>6</v>
      </c>
      <c r="I51" s="17">
        <v>0</v>
      </c>
      <c r="J51" s="53">
        <f t="shared" si="6"/>
        <v>0</v>
      </c>
      <c r="K51" s="53">
        <f t="shared" si="6"/>
        <v>32805.5</v>
      </c>
      <c r="L51" s="53">
        <f t="shared" si="6"/>
        <v>72250.5</v>
      </c>
    </row>
    <row r="52" spans="8:12" x14ac:dyDescent="0.25">
      <c r="H52" s="7">
        <v>7</v>
      </c>
      <c r="I52" s="17">
        <v>0</v>
      </c>
      <c r="J52" s="17">
        <v>0</v>
      </c>
      <c r="K52" s="53">
        <f>$E$13-K39</f>
        <v>10927</v>
      </c>
      <c r="L52" s="53">
        <f>$E$13-L39</f>
        <v>56203</v>
      </c>
    </row>
    <row r="53" spans="8:12" x14ac:dyDescent="0.25">
      <c r="H53" s="7">
        <v>8</v>
      </c>
      <c r="I53" s="17">
        <v>0</v>
      </c>
      <c r="J53" s="17">
        <v>0</v>
      </c>
      <c r="K53" s="53">
        <f>$E$13-K40</f>
        <v>0</v>
      </c>
      <c r="L53" s="53">
        <f>$E$13-L40</f>
        <v>40155.5</v>
      </c>
    </row>
    <row r="54" spans="8:12" x14ac:dyDescent="0.25">
      <c r="H54" s="7">
        <v>9</v>
      </c>
      <c r="I54" s="17">
        <v>0</v>
      </c>
      <c r="J54" s="17">
        <v>0</v>
      </c>
      <c r="K54" s="17">
        <v>0</v>
      </c>
      <c r="L54" s="53">
        <f>$E$13-L41</f>
        <v>24083.5</v>
      </c>
    </row>
    <row r="55" spans="8:12" x14ac:dyDescent="0.25">
      <c r="H55" s="7">
        <v>10</v>
      </c>
      <c r="I55" s="17">
        <v>0</v>
      </c>
      <c r="J55" s="17">
        <v>0</v>
      </c>
      <c r="K55" s="17">
        <v>0</v>
      </c>
      <c r="L55" s="53">
        <f>$E$13-L42</f>
        <v>8036</v>
      </c>
    </row>
    <row r="56" spans="8:12" ht="15.75" thickBot="1" x14ac:dyDescent="0.3">
      <c r="H56" s="9">
        <v>11</v>
      </c>
      <c r="I56" s="17">
        <v>0</v>
      </c>
      <c r="J56" s="17">
        <v>0</v>
      </c>
      <c r="K56" s="17">
        <v>0</v>
      </c>
      <c r="L56" s="53">
        <f>$E$13-L43</f>
        <v>0</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topLeftCell="B1" zoomScale="145" zoomScaleNormal="145" workbookViewId="0">
      <selection activeCell="B1" sqref="B1"/>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13.5703125"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42" t="s">
        <v>179</v>
      </c>
      <c r="D4" s="142"/>
      <c r="E4" s="142"/>
      <c r="F4" s="142"/>
      <c r="G4" s="142"/>
      <c r="H4" s="142"/>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2">
        <v>-1800000</v>
      </c>
      <c r="F7" s="21">
        <f>D7</f>
        <v>-1800000</v>
      </c>
      <c r="H7" s="136"/>
    </row>
    <row r="8" spans="1:9" s="21" customFormat="1" x14ac:dyDescent="0.25">
      <c r="A8" s="31"/>
      <c r="C8" s="22">
        <v>1</v>
      </c>
      <c r="D8" s="65">
        <v>0</v>
      </c>
      <c r="F8" s="52">
        <f>PV($D$19,C8,0,-D8)</f>
        <v>0</v>
      </c>
      <c r="G8" s="21">
        <f>F7+F8</f>
        <v>-1800000</v>
      </c>
      <c r="H8" s="136" t="str">
        <f>IF(G8&lt;0,"",C8)</f>
        <v/>
      </c>
    </row>
    <row r="9" spans="1:9" s="21" customFormat="1" x14ac:dyDescent="0.25">
      <c r="A9" s="31"/>
      <c r="C9" s="22">
        <v>2</v>
      </c>
      <c r="D9" s="65">
        <v>325000</v>
      </c>
      <c r="F9" s="52">
        <f>PV($D$19,C9,0,-D9)</f>
        <v>278635.11659807956</v>
      </c>
      <c r="G9" s="21">
        <f>G8+F9</f>
        <v>-1521364.8834019206</v>
      </c>
      <c r="H9" s="136" t="str">
        <f t="shared" ref="H9:H17" si="0">IF(G9&lt;0,"",C9)</f>
        <v/>
      </c>
    </row>
    <row r="10" spans="1:9" s="21" customFormat="1" x14ac:dyDescent="0.25">
      <c r="A10" s="31"/>
      <c r="C10" s="22">
        <v>3</v>
      </c>
      <c r="D10" s="65">
        <v>340000</v>
      </c>
      <c r="F10" s="52">
        <f>PV($D$19,C10,0,-D10)</f>
        <v>269902.96194685769</v>
      </c>
      <c r="G10" s="21">
        <f t="shared" ref="G10:G11" si="1">G9+F10</f>
        <v>-1251461.9214550629</v>
      </c>
      <c r="H10" s="136" t="str">
        <f t="shared" si="0"/>
        <v/>
      </c>
    </row>
    <row r="11" spans="1:9" s="21" customFormat="1" x14ac:dyDescent="0.25">
      <c r="A11" s="31"/>
      <c r="C11" s="22">
        <v>4</v>
      </c>
      <c r="D11" s="65">
        <v>365000</v>
      </c>
      <c r="F11" s="52">
        <f>PV($D$19,C11,0,-D11)</f>
        <v>268285.89627070545</v>
      </c>
      <c r="G11" s="21">
        <f t="shared" si="1"/>
        <v>-983176.02518435754</v>
      </c>
      <c r="H11" s="136" t="str">
        <f t="shared" si="0"/>
        <v/>
      </c>
    </row>
    <row r="12" spans="1:9" s="21" customFormat="1" x14ac:dyDescent="0.25">
      <c r="A12" s="31"/>
      <c r="C12" s="22">
        <v>5</v>
      </c>
      <c r="D12" s="65">
        <v>380000</v>
      </c>
      <c r="F12" s="52">
        <f t="shared" ref="F12:F17" si="2">PV($D$19,C12,0,-D12)</f>
        <v>258621.61487282615</v>
      </c>
      <c r="G12" s="57">
        <f t="shared" ref="G12:G17" si="3">G11+F12</f>
        <v>-724554.41031153139</v>
      </c>
      <c r="H12" s="136" t="str">
        <f t="shared" si="0"/>
        <v/>
      </c>
    </row>
    <row r="13" spans="1:9" s="57" customFormat="1" x14ac:dyDescent="0.25">
      <c r="A13" s="58"/>
      <c r="C13" s="33">
        <v>6</v>
      </c>
      <c r="D13" s="34">
        <v>425000</v>
      </c>
      <c r="F13" s="52">
        <f t="shared" si="2"/>
        <v>267822.09142531944</v>
      </c>
      <c r="G13" s="57">
        <f t="shared" si="3"/>
        <v>-456732.31888621196</v>
      </c>
      <c r="H13" s="136" t="str">
        <f t="shared" si="0"/>
        <v/>
      </c>
    </row>
    <row r="14" spans="1:9" s="21" customFormat="1" x14ac:dyDescent="0.25">
      <c r="A14" s="31"/>
      <c r="C14" s="33">
        <v>7</v>
      </c>
      <c r="D14" s="34">
        <v>460000</v>
      </c>
      <c r="F14" s="52">
        <f t="shared" si="2"/>
        <v>268405.58182058157</v>
      </c>
      <c r="G14" s="57">
        <f t="shared" si="3"/>
        <v>-188326.73706563038</v>
      </c>
      <c r="H14" s="136" t="str">
        <f t="shared" si="0"/>
        <v/>
      </c>
    </row>
    <row r="15" spans="1:9" s="21" customFormat="1" x14ac:dyDescent="0.25">
      <c r="A15" s="31"/>
      <c r="C15" s="33">
        <v>8</v>
      </c>
      <c r="D15" s="34">
        <v>425000</v>
      </c>
      <c r="F15" s="52">
        <f t="shared" si="2"/>
        <v>229614.27591333969</v>
      </c>
      <c r="G15" s="57">
        <f t="shared" si="3"/>
        <v>41287.538847709307</v>
      </c>
      <c r="H15" s="136">
        <f t="shared" si="0"/>
        <v>8</v>
      </c>
    </row>
    <row r="16" spans="1:9" s="21" customFormat="1" x14ac:dyDescent="0.25">
      <c r="A16" s="31"/>
      <c r="C16" s="33">
        <v>9</v>
      </c>
      <c r="D16" s="34">
        <v>385000</v>
      </c>
      <c r="F16" s="52">
        <f t="shared" si="2"/>
        <v>192595.85234561173</v>
      </c>
      <c r="G16" s="57">
        <f t="shared" si="3"/>
        <v>233883.39119332103</v>
      </c>
      <c r="H16" s="136">
        <f t="shared" si="0"/>
        <v>9</v>
      </c>
    </row>
    <row r="17" spans="1:8" s="21" customFormat="1" ht="15.75" thickBot="1" x14ac:dyDescent="0.3">
      <c r="A17" s="31"/>
      <c r="C17" s="23">
        <v>10</v>
      </c>
      <c r="D17" s="66">
        <v>400000</v>
      </c>
      <c r="F17" s="52">
        <f t="shared" si="2"/>
        <v>185277.39523387371</v>
      </c>
      <c r="G17" s="57">
        <f t="shared" si="3"/>
        <v>419160.78642719472</v>
      </c>
      <c r="H17" s="136">
        <f t="shared" si="0"/>
        <v>10</v>
      </c>
    </row>
    <row r="18" spans="1:8" s="21" customFormat="1" x14ac:dyDescent="0.25">
      <c r="A18" s="31"/>
      <c r="H18" s="136"/>
    </row>
    <row r="19" spans="1:8" s="21" customFormat="1" x14ac:dyDescent="0.25">
      <c r="A19" s="31"/>
      <c r="C19" s="21" t="s">
        <v>39</v>
      </c>
      <c r="D19" s="20">
        <v>0.08</v>
      </c>
    </row>
    <row r="20" spans="1:8" ht="15.75" thickBot="1" x14ac:dyDescent="0.3"/>
    <row r="21" spans="1:8" ht="15.75" thickBot="1" x14ac:dyDescent="0.3">
      <c r="C21" s="59" t="s">
        <v>97</v>
      </c>
      <c r="D21" s="143" t="str">
        <f>IF(G17&lt;0,"Never",MIN(H8:H17)&amp;" Years")</f>
        <v>8 Years</v>
      </c>
      <c r="E21" s="144"/>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15" zoomScaleNormal="115" workbookViewId="0"/>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-22500</v>
      </c>
      <c r="F5" s="29">
        <v>0.08</v>
      </c>
    </row>
    <row r="6" spans="1:8" x14ac:dyDescent="0.25">
      <c r="C6" s="22">
        <v>1</v>
      </c>
      <c r="D6" s="26">
        <v>8000</v>
      </c>
    </row>
    <row r="7" spans="1:8" x14ac:dyDescent="0.25">
      <c r="C7" s="22">
        <v>2</v>
      </c>
      <c r="D7" s="26">
        <v>7250</v>
      </c>
    </row>
    <row r="8" spans="1:8" x14ac:dyDescent="0.25">
      <c r="C8" s="22">
        <v>3</v>
      </c>
      <c r="D8" s="26">
        <v>4750</v>
      </c>
    </row>
    <row r="9" spans="1:8" x14ac:dyDescent="0.25">
      <c r="C9" s="22">
        <v>4</v>
      </c>
      <c r="D9" s="26">
        <v>4500</v>
      </c>
      <c r="H9" s="19"/>
    </row>
    <row r="10" spans="1:8" x14ac:dyDescent="0.25">
      <c r="C10" s="22">
        <v>5</v>
      </c>
      <c r="D10" s="26">
        <v>3000</v>
      </c>
    </row>
    <row r="11" spans="1:8" ht="15.75" thickBot="1" x14ac:dyDescent="0.3">
      <c r="C11" s="23">
        <v>6</v>
      </c>
      <c r="D11" s="27">
        <v>4500</v>
      </c>
    </row>
    <row r="13" spans="1:8" x14ac:dyDescent="0.25">
      <c r="A13" s="31" t="s">
        <v>19</v>
      </c>
      <c r="B13" s="21" t="s">
        <v>181</v>
      </c>
    </row>
    <row r="14" spans="1:8" x14ac:dyDescent="0.25">
      <c r="B14" s="21" t="s">
        <v>180</v>
      </c>
    </row>
    <row r="15" spans="1:8" ht="15.75" thickBot="1" x14ac:dyDescent="0.3"/>
    <row r="16" spans="1:8" ht="15.75" thickBot="1" x14ac:dyDescent="0.3">
      <c r="B16" s="30" t="s">
        <v>18</v>
      </c>
      <c r="C16" s="145">
        <f>NPV(F5,D6:D11)+D5</f>
        <v>3078.9642491004088</v>
      </c>
      <c r="D16" s="146"/>
    </row>
    <row r="19" spans="1:4" x14ac:dyDescent="0.25">
      <c r="A19" s="21" t="s">
        <v>20</v>
      </c>
      <c r="B19" s="21" t="s">
        <v>27</v>
      </c>
    </row>
    <row r="20" spans="1:4" x14ac:dyDescent="0.25">
      <c r="B20" s="21" t="s">
        <v>182</v>
      </c>
    </row>
    <row r="21" spans="1:4" ht="11.25" customHeight="1" thickBot="1" x14ac:dyDescent="0.3"/>
    <row r="22" spans="1:4" ht="15.75" thickBot="1" x14ac:dyDescent="0.3">
      <c r="B22" s="30" t="s">
        <v>18</v>
      </c>
      <c r="C22" s="147">
        <f>IRR(D5:D11)</f>
        <v>0.13185918687888454</v>
      </c>
      <c r="D22" s="148"/>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1:5" x14ac:dyDescent="0.25">
      <c r="C33" s="48"/>
      <c r="D33" s="48"/>
      <c r="E33" s="48"/>
    </row>
    <row r="34" spans="1:5" s="57" customFormat="1" x14ac:dyDescent="0.25">
      <c r="A34" s="58"/>
      <c r="C34" s="48"/>
      <c r="D34" s="48"/>
      <c r="E34" s="48"/>
    </row>
    <row r="35" spans="1:5" s="57" customFormat="1" x14ac:dyDescent="0.25">
      <c r="A35" s="58"/>
      <c r="C35" s="48"/>
      <c r="D35" s="48"/>
      <c r="E35" s="48"/>
    </row>
    <row r="36" spans="1:5" s="57" customFormat="1" ht="17.25" x14ac:dyDescent="0.4">
      <c r="A36" s="58"/>
      <c r="C36" s="48"/>
      <c r="D36" s="54" t="s">
        <v>92</v>
      </c>
      <c r="E36" s="54" t="s">
        <v>93</v>
      </c>
    </row>
    <row r="37" spans="1:5" s="57" customFormat="1" x14ac:dyDescent="0.25">
      <c r="A37" s="58"/>
      <c r="C37" s="48"/>
      <c r="D37" s="55">
        <f>PMT(F5,6,-C16,)</f>
        <v>666.02734072946816</v>
      </c>
      <c r="E37" s="48">
        <f>C16</f>
        <v>3078.9642491004088</v>
      </c>
    </row>
    <row r="38" spans="1:5" s="57" customFormat="1" x14ac:dyDescent="0.25">
      <c r="A38" s="58"/>
      <c r="C38" s="49">
        <v>0</v>
      </c>
      <c r="D38" s="48">
        <f t="dataTable" ref="D38:E52" dt2D="0" dtr="0" r1="F5"/>
        <v>1583.3333333333333</v>
      </c>
      <c r="E38" s="48">
        <v>9500</v>
      </c>
    </row>
    <row r="39" spans="1:5" s="57" customFormat="1" x14ac:dyDescent="0.25">
      <c r="A39" s="58"/>
      <c r="C39" s="49">
        <v>0.02</v>
      </c>
      <c r="D39" s="48">
        <v>1367.1524694074844</v>
      </c>
      <c r="E39" s="48">
        <v>7658.010074422742</v>
      </c>
    </row>
    <row r="40" spans="1:5" s="57" customFormat="1" x14ac:dyDescent="0.25">
      <c r="A40" s="58"/>
      <c r="C40" s="49">
        <v>0.04</v>
      </c>
      <c r="D40" s="48">
        <v>1142.0702377058142</v>
      </c>
      <c r="E40" s="48">
        <v>5986.8884860707149</v>
      </c>
    </row>
    <row r="41" spans="1:5" s="57" customFormat="1" x14ac:dyDescent="0.25">
      <c r="A41" s="58"/>
      <c r="C41" s="49">
        <v>0.06</v>
      </c>
      <c r="D41" s="48">
        <v>908.289495438568</v>
      </c>
      <c r="E41" s="48">
        <v>4466.3540309752316</v>
      </c>
    </row>
    <row r="42" spans="1:5" s="57" customFormat="1" x14ac:dyDescent="0.25">
      <c r="A42" s="58"/>
      <c r="C42" s="49">
        <v>0.08</v>
      </c>
      <c r="D42" s="48">
        <v>666.02734072946816</v>
      </c>
      <c r="E42" s="48">
        <v>3078.9642491004088</v>
      </c>
    </row>
    <row r="43" spans="1:5" s="57" customFormat="1" x14ac:dyDescent="0.25">
      <c r="A43" s="58"/>
      <c r="C43" s="49">
        <v>0.1</v>
      </c>
      <c r="D43" s="48">
        <v>415.51251294453596</v>
      </c>
      <c r="E43" s="48">
        <v>1809.6653177621265</v>
      </c>
    </row>
    <row r="44" spans="1:5" s="57" customFormat="1" x14ac:dyDescent="0.25">
      <c r="A44" s="58"/>
      <c r="C44" s="49">
        <v>0.12</v>
      </c>
      <c r="D44" s="48">
        <v>156.98296147857232</v>
      </c>
      <c r="E44" s="48">
        <v>645.42089749122533</v>
      </c>
    </row>
    <row r="45" spans="1:5" s="57" customFormat="1" x14ac:dyDescent="0.25">
      <c r="A45" s="58"/>
      <c r="C45" s="49">
        <v>0.14000000000000001</v>
      </c>
      <c r="D45" s="48">
        <v>-109.31640448810673</v>
      </c>
      <c r="E45" s="48">
        <v>-425.09515115812246</v>
      </c>
    </row>
    <row r="46" spans="1:5" s="57" customFormat="1" x14ac:dyDescent="0.25">
      <c r="A46" s="58"/>
      <c r="C46" s="49">
        <v>0.18</v>
      </c>
      <c r="D46" s="48">
        <v>-664.22232627691835</v>
      </c>
      <c r="E46" s="48">
        <v>-2323.1857088751785</v>
      </c>
    </row>
    <row r="47" spans="1:5" s="57" customFormat="1" x14ac:dyDescent="0.25">
      <c r="A47" s="58"/>
      <c r="C47" s="49">
        <v>0.2</v>
      </c>
      <c r="D47" s="48">
        <v>-952.32187167670929</v>
      </c>
      <c r="E47" s="48">
        <v>-3166.9560185185146</v>
      </c>
    </row>
    <row r="48" spans="1:5" s="57" customFormat="1" x14ac:dyDescent="0.25">
      <c r="A48" s="58"/>
      <c r="C48" s="49">
        <v>0.22</v>
      </c>
      <c r="D48" s="48">
        <v>-1247.180389768828</v>
      </c>
      <c r="E48" s="48">
        <v>-3949.7178227326476</v>
      </c>
    </row>
    <row r="49" spans="1:5" s="57" customFormat="1" x14ac:dyDescent="0.25">
      <c r="A49" s="58"/>
      <c r="C49" s="49">
        <v>0.24</v>
      </c>
      <c r="D49" s="48">
        <v>-1548.5453277255024</v>
      </c>
      <c r="E49" s="48">
        <v>-4677.3367241955166</v>
      </c>
    </row>
    <row r="50" spans="1:5" s="57" customFormat="1" x14ac:dyDescent="0.25">
      <c r="A50" s="58"/>
      <c r="C50" s="49">
        <v>0.26</v>
      </c>
      <c r="D50" s="48">
        <v>-1856.1667540087121</v>
      </c>
      <c r="E50" s="48">
        <v>-5354.9980615018212</v>
      </c>
    </row>
    <row r="51" spans="1:5" x14ac:dyDescent="0.25">
      <c r="C51" s="49">
        <v>0.28000000000000003</v>
      </c>
      <c r="D51" s="48">
        <v>-2169.7983487364754</v>
      </c>
      <c r="E51" s="48">
        <v>-5987.2975829057395</v>
      </c>
    </row>
    <row r="52" spans="1:5" x14ac:dyDescent="0.25">
      <c r="C52" s="49">
        <v>0.3</v>
      </c>
      <c r="D52" s="48">
        <v>-2489.198245849218</v>
      </c>
      <c r="E52" s="48">
        <v>-6578.3186158805966</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2"/>
  <sheetViews>
    <sheetView zoomScale="145" zoomScaleNormal="145" workbookViewId="0">
      <selection activeCell="D10" sqref="D10"/>
    </sheetView>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9">
        <v>-25000</v>
      </c>
      <c r="E5" s="42" t="s">
        <v>29</v>
      </c>
    </row>
    <row r="6" spans="2:12" x14ac:dyDescent="0.25">
      <c r="B6" s="43">
        <v>1</v>
      </c>
      <c r="C6" s="119">
        <v>5300</v>
      </c>
      <c r="E6" s="42" t="s">
        <v>30</v>
      </c>
    </row>
    <row r="7" spans="2:12" x14ac:dyDescent="0.25">
      <c r="B7" s="43">
        <v>2</v>
      </c>
      <c r="C7" s="119">
        <v>6590</v>
      </c>
      <c r="E7" s="42" t="s">
        <v>31</v>
      </c>
    </row>
    <row r="8" spans="2:12" x14ac:dyDescent="0.25">
      <c r="B8" s="43">
        <v>3</v>
      </c>
      <c r="C8" s="119">
        <v>5800</v>
      </c>
      <c r="E8" s="42" t="s">
        <v>34</v>
      </c>
    </row>
    <row r="9" spans="2:12" x14ac:dyDescent="0.25">
      <c r="B9" s="43">
        <v>4</v>
      </c>
      <c r="C9" s="119">
        <v>6350</v>
      </c>
      <c r="E9" s="42" t="s">
        <v>32</v>
      </c>
    </row>
    <row r="10" spans="2:12" x14ac:dyDescent="0.25">
      <c r="B10" s="43">
        <v>5</v>
      </c>
      <c r="C10" s="119">
        <v>7250</v>
      </c>
    </row>
    <row r="11" spans="2:12" x14ac:dyDescent="0.25">
      <c r="C11" s="119"/>
      <c r="L11" s="19"/>
    </row>
    <row r="12" spans="2:12" x14ac:dyDescent="0.25">
      <c r="B12" s="42" t="s">
        <v>33</v>
      </c>
      <c r="C12" s="135">
        <v>9.8250000000000004E-2</v>
      </c>
    </row>
    <row r="13" spans="2:12" ht="15.75" thickBot="1" x14ac:dyDescent="0.3"/>
    <row r="14" spans="2:12" ht="15.75" thickBot="1" x14ac:dyDescent="0.3">
      <c r="B14" s="149" t="str">
        <f>"This project has an MIRR of "&amp;FIXED(MIRR(C5:C10,C12,C12)*100,3)&amp;"% which indicates that the project should be "&amp;IF(MIRR(C5:C10,C12,C12)&gt;C12,"ACCEPTED.","REJECTED.")</f>
        <v>This project has an MIRR of 8.539% which indicates that the project should be REJECTED.</v>
      </c>
      <c r="C14" s="150"/>
      <c r="D14" s="150"/>
      <c r="E14" s="150"/>
      <c r="F14" s="150"/>
      <c r="G14" s="150"/>
      <c r="H14" s="150"/>
      <c r="I14" s="150"/>
      <c r="J14" s="151"/>
    </row>
    <row r="15" spans="2:12" ht="15.75" thickBot="1" x14ac:dyDescent="0.3"/>
    <row r="16" spans="2:12" ht="15.75" thickBot="1" x14ac:dyDescent="0.3">
      <c r="B16" s="152" t="s">
        <v>142</v>
      </c>
      <c r="C16" s="153"/>
      <c r="D16" s="153"/>
      <c r="E16" s="153"/>
      <c r="F16" s="153"/>
      <c r="G16" s="153"/>
      <c r="H16" s="153"/>
      <c r="I16" s="153"/>
      <c r="J16" s="154"/>
    </row>
    <row r="18" spans="2:2" x14ac:dyDescent="0.25">
      <c r="B18" s="42" t="s">
        <v>143</v>
      </c>
    </row>
    <row r="19" spans="2:2" x14ac:dyDescent="0.25">
      <c r="B19" s="42" t="s">
        <v>53</v>
      </c>
    </row>
    <row r="20" spans="2:2" x14ac:dyDescent="0.25">
      <c r="B20" s="42" t="s">
        <v>51</v>
      </c>
    </row>
    <row r="21" spans="2:2" x14ac:dyDescent="0.25">
      <c r="B21" s="42" t="s">
        <v>144</v>
      </c>
    </row>
    <row r="22" spans="2:2" x14ac:dyDescent="0.25">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zoomScale="115" zoomScaleNormal="115" workbookViewId="0"/>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90" t="s">
        <v>99</v>
      </c>
      <c r="C2" s="74"/>
      <c r="D2" s="74"/>
      <c r="E2" s="74"/>
      <c r="F2" s="74"/>
      <c r="G2" s="74"/>
      <c r="H2" s="74"/>
      <c r="I2" s="74"/>
      <c r="J2" s="74"/>
      <c r="K2" s="74"/>
      <c r="L2" s="74"/>
      <c r="M2" s="74"/>
      <c r="N2" s="74"/>
      <c r="O2" s="74"/>
      <c r="P2" s="74"/>
      <c r="Q2" s="74"/>
      <c r="R2" s="74"/>
    </row>
    <row r="3" spans="2:18" ht="9" customHeight="1" x14ac:dyDescent="0.25">
      <c r="B3" s="74"/>
      <c r="C3" s="74"/>
      <c r="D3" s="74"/>
      <c r="E3" s="74"/>
      <c r="F3" s="74"/>
      <c r="G3" s="74"/>
      <c r="H3" s="74"/>
      <c r="I3" s="74"/>
      <c r="J3" s="74"/>
      <c r="K3" s="74"/>
      <c r="L3" s="74"/>
      <c r="M3" s="74"/>
      <c r="N3" s="74"/>
      <c r="O3" s="74"/>
      <c r="P3" s="74"/>
      <c r="Q3" s="74"/>
      <c r="R3" s="74"/>
    </row>
    <row r="4" spans="2:18" ht="19.5" thickBot="1" x14ac:dyDescent="0.35">
      <c r="B4" s="76"/>
      <c r="C4" s="74"/>
      <c r="D4" s="74"/>
      <c r="E4" s="74"/>
      <c r="F4" s="74"/>
      <c r="G4" s="74"/>
      <c r="H4" s="74"/>
      <c r="I4" s="138" t="s">
        <v>0</v>
      </c>
      <c r="J4" s="138"/>
      <c r="K4" s="138"/>
      <c r="L4" s="138"/>
      <c r="M4" s="138"/>
      <c r="N4" s="74"/>
      <c r="O4" s="74"/>
      <c r="P4" s="74"/>
      <c r="Q4" s="74"/>
      <c r="R4" s="74"/>
    </row>
    <row r="5" spans="2:18" ht="15.75" thickBot="1" x14ac:dyDescent="0.3">
      <c r="B5" s="76"/>
      <c r="C5" s="74"/>
      <c r="D5" s="74"/>
      <c r="E5" s="74"/>
      <c r="F5" s="74"/>
      <c r="G5" s="74"/>
      <c r="H5" s="74"/>
      <c r="I5" s="85" t="s">
        <v>1</v>
      </c>
      <c r="J5" s="86" t="s">
        <v>2</v>
      </c>
      <c r="K5" s="86" t="s">
        <v>3</v>
      </c>
      <c r="L5" s="86" t="s">
        <v>4</v>
      </c>
      <c r="M5" s="87" t="s">
        <v>5</v>
      </c>
      <c r="N5" s="74"/>
      <c r="O5" s="74"/>
      <c r="P5" s="74"/>
      <c r="Q5" s="74"/>
      <c r="R5" s="74"/>
    </row>
    <row r="6" spans="2:18" x14ac:dyDescent="0.25">
      <c r="B6" s="76"/>
      <c r="C6" s="74"/>
      <c r="D6" s="74"/>
      <c r="E6" s="74"/>
      <c r="F6" s="74"/>
      <c r="G6" s="74"/>
      <c r="H6" s="74"/>
      <c r="I6" s="82">
        <v>1</v>
      </c>
      <c r="J6" s="83">
        <v>0.33329999999999999</v>
      </c>
      <c r="K6" s="83">
        <v>0.2</v>
      </c>
      <c r="L6" s="83">
        <v>0.1429</v>
      </c>
      <c r="M6" s="84">
        <v>0.1</v>
      </c>
      <c r="N6" s="74"/>
      <c r="O6" s="74"/>
      <c r="P6" s="74"/>
      <c r="Q6" s="74"/>
      <c r="R6" s="74">
        <v>1</v>
      </c>
    </row>
    <row r="7" spans="2:18" x14ac:dyDescent="0.25">
      <c r="B7" s="76"/>
      <c r="C7" s="74"/>
      <c r="D7" s="74"/>
      <c r="E7" s="74"/>
      <c r="F7" s="74"/>
      <c r="G7" s="74"/>
      <c r="H7" s="74"/>
      <c r="I7" s="78">
        <v>2</v>
      </c>
      <c r="J7" s="77">
        <v>0.44450000000000001</v>
      </c>
      <c r="K7" s="77">
        <v>0.32</v>
      </c>
      <c r="L7" s="77">
        <v>0.24490000000000001</v>
      </c>
      <c r="M7" s="79">
        <v>0.18</v>
      </c>
      <c r="N7" s="74"/>
      <c r="O7" s="74"/>
      <c r="P7" s="74"/>
      <c r="Q7" s="74"/>
      <c r="R7" s="74">
        <v>2</v>
      </c>
    </row>
    <row r="8" spans="2:18" x14ac:dyDescent="0.25">
      <c r="B8" s="76"/>
      <c r="C8" s="74"/>
      <c r="D8" s="74"/>
      <c r="E8" s="74"/>
      <c r="F8" s="74"/>
      <c r="G8" s="74"/>
      <c r="H8" s="74"/>
      <c r="I8" s="78">
        <v>3</v>
      </c>
      <c r="J8" s="77">
        <v>0.14810000000000001</v>
      </c>
      <c r="K8" s="77">
        <v>0.192</v>
      </c>
      <c r="L8" s="77">
        <v>0.1749</v>
      </c>
      <c r="M8" s="79">
        <v>0.14399999999999999</v>
      </c>
      <c r="N8" s="74"/>
      <c r="O8" s="74"/>
      <c r="P8" s="74"/>
      <c r="Q8" s="74"/>
      <c r="R8" s="74">
        <v>3</v>
      </c>
    </row>
    <row r="9" spans="2:18" x14ac:dyDescent="0.25">
      <c r="B9" s="76"/>
      <c r="C9" s="74"/>
      <c r="D9" s="74"/>
      <c r="E9" s="74"/>
      <c r="F9" s="74"/>
      <c r="G9" s="74"/>
      <c r="H9" s="74"/>
      <c r="I9" s="78">
        <v>4</v>
      </c>
      <c r="J9" s="77">
        <v>7.4099999999999999E-2</v>
      </c>
      <c r="K9" s="77">
        <v>0.1152</v>
      </c>
      <c r="L9" s="77">
        <v>0.1249</v>
      </c>
      <c r="M9" s="79">
        <v>0.1152</v>
      </c>
      <c r="N9" s="74"/>
      <c r="O9" s="74"/>
      <c r="P9" s="74"/>
      <c r="Q9" s="74"/>
      <c r="R9" s="74">
        <v>4</v>
      </c>
    </row>
    <row r="10" spans="2:18" x14ac:dyDescent="0.25">
      <c r="B10" s="76"/>
      <c r="C10" s="74"/>
      <c r="D10" s="74"/>
      <c r="E10" s="74"/>
      <c r="F10" s="74"/>
      <c r="G10" s="74"/>
      <c r="H10" s="74"/>
      <c r="I10" s="78">
        <v>5</v>
      </c>
      <c r="J10" s="88"/>
      <c r="K10" s="77">
        <v>0.1152</v>
      </c>
      <c r="L10" s="77">
        <v>8.9300000000000004E-2</v>
      </c>
      <c r="M10" s="79">
        <v>9.2200000000000004E-2</v>
      </c>
      <c r="N10" s="74"/>
      <c r="O10" s="74"/>
      <c r="P10" s="74"/>
      <c r="Q10" s="74"/>
      <c r="R10" s="74">
        <v>5</v>
      </c>
    </row>
    <row r="11" spans="2:18" x14ac:dyDescent="0.25">
      <c r="B11" s="76"/>
      <c r="C11" s="74"/>
      <c r="D11" s="74"/>
      <c r="E11" s="74"/>
      <c r="F11" s="74"/>
      <c r="G11" s="74"/>
      <c r="H11" s="74"/>
      <c r="I11" s="78">
        <v>6</v>
      </c>
      <c r="J11" s="88"/>
      <c r="K11" s="77">
        <v>5.7599999999999998E-2</v>
      </c>
      <c r="L11" s="77">
        <v>8.9200000000000002E-2</v>
      </c>
      <c r="M11" s="79">
        <v>7.3700000000000002E-2</v>
      </c>
      <c r="N11" s="74"/>
      <c r="O11" s="74"/>
      <c r="P11" s="74"/>
      <c r="Q11" s="74"/>
      <c r="R11" s="74">
        <v>6</v>
      </c>
    </row>
    <row r="12" spans="2:18" x14ac:dyDescent="0.25">
      <c r="B12" s="74"/>
      <c r="C12" s="74"/>
      <c r="D12" s="74"/>
      <c r="E12" s="74"/>
      <c r="F12" s="91"/>
      <c r="G12" s="74"/>
      <c r="H12" s="74"/>
      <c r="I12" s="78">
        <v>7</v>
      </c>
      <c r="J12" s="88"/>
      <c r="K12" s="88"/>
      <c r="L12" s="77">
        <v>8.9300000000000004E-2</v>
      </c>
      <c r="M12" s="79">
        <v>6.5500000000000003E-2</v>
      </c>
      <c r="N12" s="74"/>
      <c r="O12" s="74"/>
      <c r="P12" s="74"/>
      <c r="Q12" s="74"/>
      <c r="R12" s="74">
        <v>7</v>
      </c>
    </row>
    <row r="13" spans="2:18" x14ac:dyDescent="0.25">
      <c r="B13" s="74"/>
      <c r="C13" s="74"/>
      <c r="D13" s="74"/>
      <c r="E13" s="74"/>
      <c r="F13" s="92"/>
      <c r="G13" s="74"/>
      <c r="H13" s="74"/>
      <c r="I13" s="78">
        <v>8</v>
      </c>
      <c r="J13" s="88"/>
      <c r="K13" s="88"/>
      <c r="L13" s="77">
        <v>4.4600000000000001E-2</v>
      </c>
      <c r="M13" s="79">
        <v>6.5500000000000003E-2</v>
      </c>
      <c r="N13" s="74"/>
      <c r="O13" s="74"/>
      <c r="P13" s="74"/>
      <c r="Q13" s="74"/>
      <c r="R13" s="74">
        <v>8</v>
      </c>
    </row>
    <row r="14" spans="2:18" x14ac:dyDescent="0.25">
      <c r="B14" s="74"/>
      <c r="C14" s="75"/>
      <c r="D14" s="75"/>
      <c r="E14" s="75"/>
      <c r="F14" s="75"/>
      <c r="G14" s="75"/>
      <c r="H14" s="74"/>
      <c r="I14" s="78">
        <v>9</v>
      </c>
      <c r="J14" s="88"/>
      <c r="K14" s="88"/>
      <c r="L14" s="88"/>
      <c r="M14" s="79">
        <v>6.5600000000000006E-2</v>
      </c>
      <c r="N14" s="74"/>
      <c r="O14" s="74"/>
      <c r="P14" s="74"/>
      <c r="Q14" s="74"/>
      <c r="R14" s="74">
        <v>9</v>
      </c>
    </row>
    <row r="15" spans="2:18" x14ac:dyDescent="0.25">
      <c r="B15" s="74"/>
      <c r="C15" s="75"/>
      <c r="D15" s="75"/>
      <c r="E15" s="75"/>
      <c r="F15" s="75"/>
      <c r="G15" s="75"/>
      <c r="H15" s="74"/>
      <c r="I15" s="78">
        <v>10</v>
      </c>
      <c r="J15" s="88"/>
      <c r="K15" s="88"/>
      <c r="L15" s="88"/>
      <c r="M15" s="79">
        <v>6.5500000000000003E-2</v>
      </c>
      <c r="N15" s="74"/>
      <c r="O15" s="74"/>
      <c r="P15" s="74"/>
      <c r="Q15" s="74"/>
      <c r="R15" s="74">
        <v>10</v>
      </c>
    </row>
    <row r="16" spans="2:18" ht="15.75" thickBot="1" x14ac:dyDescent="0.3">
      <c r="B16" s="74"/>
      <c r="C16" s="75"/>
      <c r="D16" s="75"/>
      <c r="E16" s="75"/>
      <c r="F16" s="75"/>
      <c r="G16" s="75"/>
      <c r="H16" s="74"/>
      <c r="I16" s="80">
        <v>11</v>
      </c>
      <c r="J16" s="89"/>
      <c r="K16" s="89"/>
      <c r="L16" s="89"/>
      <c r="M16" s="81">
        <v>3.2800000000000003E-2</v>
      </c>
      <c r="N16" s="74"/>
      <c r="O16" s="74"/>
      <c r="P16" s="74"/>
      <c r="Q16" s="74"/>
      <c r="R16" s="74"/>
    </row>
    <row r="17" spans="3:9" x14ac:dyDescent="0.25">
      <c r="C17" s="75"/>
      <c r="D17" s="75"/>
      <c r="E17" s="75"/>
      <c r="F17" s="75"/>
      <c r="G17" s="75"/>
    </row>
    <row r="18" spans="3:9" x14ac:dyDescent="0.25">
      <c r="C18" s="75"/>
      <c r="D18" s="75"/>
      <c r="E18" s="75"/>
      <c r="F18" s="75"/>
      <c r="G18" s="75"/>
    </row>
    <row r="19" spans="3:9" x14ac:dyDescent="0.25">
      <c r="C19" s="75"/>
      <c r="D19" s="75"/>
      <c r="E19" s="75"/>
      <c r="F19" s="75"/>
      <c r="G19" s="75"/>
    </row>
    <row r="20" spans="3:9" x14ac:dyDescent="0.25">
      <c r="C20" s="75"/>
      <c r="D20" s="75"/>
      <c r="E20" s="75"/>
      <c r="F20" s="75"/>
      <c r="G20" s="75"/>
    </row>
    <row r="21" spans="3:9" x14ac:dyDescent="0.25">
      <c r="C21" s="75"/>
      <c r="D21" s="75"/>
      <c r="E21" s="75"/>
      <c r="F21" s="75"/>
      <c r="G21" s="75"/>
    </row>
    <row r="22" spans="3:9" ht="60.75" thickBot="1" x14ac:dyDescent="0.3">
      <c r="C22" s="75"/>
      <c r="D22" s="93" t="s">
        <v>100</v>
      </c>
      <c r="E22" s="94"/>
      <c r="F22" s="93" t="s">
        <v>183</v>
      </c>
      <c r="G22" s="75"/>
      <c r="H22" s="98" t="s">
        <v>108</v>
      </c>
      <c r="I22" s="98" t="s">
        <v>184</v>
      </c>
    </row>
    <row r="23" spans="3:9" ht="14.65" customHeight="1" x14ac:dyDescent="0.25">
      <c r="C23" s="75" t="s">
        <v>101</v>
      </c>
      <c r="D23" s="113">
        <v>59500</v>
      </c>
      <c r="E23" s="113"/>
      <c r="F23" s="113">
        <v>85000</v>
      </c>
      <c r="G23" s="75"/>
      <c r="H23" s="95">
        <v>1</v>
      </c>
      <c r="I23" s="96">
        <f>SUM(K9:K11)*D23</f>
        <v>17136</v>
      </c>
    </row>
    <row r="24" spans="3:9" ht="14.65" customHeight="1" x14ac:dyDescent="0.25">
      <c r="C24" s="75" t="s">
        <v>103</v>
      </c>
      <c r="D24" s="113">
        <v>3</v>
      </c>
      <c r="E24" s="113"/>
      <c r="F24" s="113"/>
      <c r="G24" s="75"/>
      <c r="H24" s="95">
        <v>2</v>
      </c>
      <c r="I24" s="122">
        <f>SUM(K10:K11)*D23</f>
        <v>10281.6</v>
      </c>
    </row>
    <row r="25" spans="3:9" ht="14.65" customHeight="1" x14ac:dyDescent="0.25">
      <c r="C25" s="75" t="s">
        <v>185</v>
      </c>
      <c r="D25" s="113">
        <v>26000</v>
      </c>
      <c r="E25" s="113"/>
      <c r="F25" s="113">
        <v>30000</v>
      </c>
      <c r="G25" s="75"/>
      <c r="H25" s="95">
        <v>3</v>
      </c>
      <c r="I25" s="122">
        <f>SUM(K11)*D23</f>
        <v>3427.2</v>
      </c>
    </row>
    <row r="26" spans="3:9" ht="15.75" thickBot="1" x14ac:dyDescent="0.3">
      <c r="C26" s="75"/>
      <c r="D26" s="75"/>
      <c r="E26" s="75"/>
      <c r="F26" s="75"/>
      <c r="G26" s="75"/>
      <c r="H26" s="95">
        <v>4</v>
      </c>
      <c r="I26" s="122">
        <v>0</v>
      </c>
    </row>
    <row r="27" spans="3:9" ht="15.75" thickBot="1" x14ac:dyDescent="0.3">
      <c r="C27" s="75" t="s">
        <v>186</v>
      </c>
      <c r="D27" s="155">
        <f>F35-D35</f>
        <v>15346.752</v>
      </c>
      <c r="E27" s="156"/>
      <c r="F27" s="157"/>
      <c r="G27" s="75"/>
      <c r="H27" s="95">
        <v>5</v>
      </c>
      <c r="I27" s="122">
        <v>0</v>
      </c>
    </row>
    <row r="28" spans="3:9" x14ac:dyDescent="0.25">
      <c r="C28" s="75"/>
      <c r="D28" s="75"/>
      <c r="E28" s="75"/>
      <c r="F28" s="75"/>
      <c r="G28" s="75"/>
    </row>
    <row r="29" spans="3:9" x14ac:dyDescent="0.25">
      <c r="C29" s="75"/>
      <c r="D29" s="75"/>
      <c r="E29" s="75"/>
      <c r="F29" s="75"/>
      <c r="G29" s="75"/>
    </row>
    <row r="30" spans="3:9" x14ac:dyDescent="0.25">
      <c r="C30" s="75"/>
      <c r="D30" s="75"/>
      <c r="E30" s="75"/>
      <c r="F30" s="75"/>
      <c r="G30" s="75"/>
    </row>
    <row r="31" spans="3:9" x14ac:dyDescent="0.25">
      <c r="C31" s="75" t="s">
        <v>104</v>
      </c>
      <c r="D31" s="75">
        <f>D25</f>
        <v>26000</v>
      </c>
      <c r="E31" s="75"/>
      <c r="F31" s="97">
        <f>F25</f>
        <v>30000</v>
      </c>
      <c r="G31" s="75"/>
    </row>
    <row r="32" spans="3:9" x14ac:dyDescent="0.25">
      <c r="C32" s="75" t="s">
        <v>187</v>
      </c>
      <c r="D32" s="75">
        <f>VLOOKUP(D24,H23:I27,2)</f>
        <v>3427.2</v>
      </c>
      <c r="E32" s="75"/>
      <c r="F32" s="75">
        <f>SUM(K8:K11)*F23</f>
        <v>40800</v>
      </c>
      <c r="G32" s="75"/>
    </row>
    <row r="33" spans="3:7" x14ac:dyDescent="0.25">
      <c r="C33" s="75" t="s">
        <v>105</v>
      </c>
      <c r="D33" s="75">
        <f>D31-D32</f>
        <v>22572.799999999999</v>
      </c>
      <c r="E33" s="97"/>
      <c r="F33" s="97">
        <f>F31-F32</f>
        <v>-10800</v>
      </c>
      <c r="G33" s="75"/>
    </row>
    <row r="34" spans="3:7" x14ac:dyDescent="0.25">
      <c r="C34" s="75" t="s">
        <v>106</v>
      </c>
      <c r="D34" s="75">
        <f>0.34*D33*-1</f>
        <v>-7674.7520000000004</v>
      </c>
      <c r="E34" s="75"/>
      <c r="F34" s="97">
        <f>0.34*F33*-1</f>
        <v>3672.0000000000005</v>
      </c>
      <c r="G34" s="75"/>
    </row>
    <row r="35" spans="3:7" x14ac:dyDescent="0.25">
      <c r="C35" s="75" t="s">
        <v>107</v>
      </c>
      <c r="D35" s="75">
        <f>D31+D34</f>
        <v>18325.248</v>
      </c>
      <c r="E35" s="75"/>
      <c r="F35" s="97">
        <f>F31+F34</f>
        <v>33672</v>
      </c>
      <c r="G35" s="75"/>
    </row>
    <row r="36" spans="3:7" x14ac:dyDescent="0.25">
      <c r="C36" s="75"/>
      <c r="D36" s="75"/>
      <c r="E36" s="75"/>
      <c r="F36" s="75"/>
      <c r="G36" s="75"/>
    </row>
    <row r="37" spans="3:7" x14ac:dyDescent="0.25">
      <c r="C37" s="75"/>
      <c r="D37" s="75"/>
      <c r="E37" s="75"/>
      <c r="F37" s="75"/>
      <c r="G37" s="75"/>
    </row>
    <row r="38" spans="3:7" x14ac:dyDescent="0.25">
      <c r="C38" s="75"/>
      <c r="D38" s="75"/>
      <c r="E38" s="75"/>
      <c r="F38" s="75"/>
      <c r="G38" s="75"/>
    </row>
    <row r="39" spans="3:7" x14ac:dyDescent="0.25">
      <c r="C39" s="75"/>
      <c r="D39" s="75"/>
      <c r="E39" s="75"/>
      <c r="F39" s="75"/>
      <c r="G39" s="75"/>
    </row>
    <row r="40" spans="3:7" x14ac:dyDescent="0.25">
      <c r="C40" s="75"/>
      <c r="D40" s="75"/>
      <c r="E40" s="75"/>
      <c r="F40" s="75"/>
      <c r="G40" s="75"/>
    </row>
    <row r="41" spans="3:7" x14ac:dyDescent="0.25">
      <c r="C41" s="75"/>
      <c r="D41" s="75"/>
      <c r="E41" s="75"/>
      <c r="F41" s="75"/>
      <c r="G41" s="75"/>
    </row>
    <row r="42" spans="3:7" x14ac:dyDescent="0.25">
      <c r="C42" s="75"/>
      <c r="D42" s="75"/>
      <c r="E42" s="75"/>
      <c r="F42" s="75"/>
      <c r="G42" s="75"/>
    </row>
    <row r="43" spans="3:7" x14ac:dyDescent="0.25">
      <c r="C43" s="75"/>
      <c r="D43" s="75"/>
      <c r="E43" s="75"/>
      <c r="F43" s="75"/>
      <c r="G43" s="75"/>
    </row>
    <row r="44" spans="3:7" x14ac:dyDescent="0.25">
      <c r="C44" s="75"/>
      <c r="D44" s="75"/>
      <c r="E44" s="75"/>
      <c r="F44" s="75"/>
      <c r="G44" s="75"/>
    </row>
    <row r="45" spans="3:7" x14ac:dyDescent="0.25">
      <c r="C45" s="75"/>
      <c r="D45" s="75"/>
      <c r="E45" s="75"/>
      <c r="F45" s="75"/>
      <c r="G45" s="75"/>
    </row>
    <row r="46" spans="3:7" x14ac:dyDescent="0.25">
      <c r="C46" s="75"/>
      <c r="D46" s="75"/>
      <c r="E46" s="75"/>
      <c r="F46" s="75"/>
      <c r="G46" s="75"/>
    </row>
    <row r="47" spans="3:7" x14ac:dyDescent="0.25">
      <c r="C47" s="75"/>
      <c r="D47" s="75"/>
      <c r="E47" s="75"/>
      <c r="F47" s="75"/>
      <c r="G47" s="75"/>
    </row>
    <row r="48" spans="3:7" x14ac:dyDescent="0.25">
      <c r="C48" s="75"/>
      <c r="D48" s="75"/>
      <c r="E48" s="75"/>
      <c r="F48" s="75"/>
      <c r="G48" s="75"/>
    </row>
    <row r="49" spans="3:7" x14ac:dyDescent="0.25">
      <c r="C49" s="75"/>
      <c r="D49" s="75"/>
      <c r="E49" s="75"/>
      <c r="F49" s="75"/>
      <c r="G49" s="75"/>
    </row>
    <row r="50" spans="3:7" x14ac:dyDescent="0.25">
      <c r="C50" s="75"/>
      <c r="D50" s="75"/>
      <c r="E50" s="75"/>
      <c r="F50" s="75"/>
      <c r="G50" s="75"/>
    </row>
    <row r="51" spans="3:7" x14ac:dyDescent="0.25">
      <c r="C51" s="75"/>
      <c r="D51" s="75"/>
      <c r="E51" s="75"/>
      <c r="F51" s="75"/>
      <c r="G51" s="75"/>
    </row>
    <row r="52" spans="3:7" x14ac:dyDescent="0.25">
      <c r="C52" s="75"/>
      <c r="D52" s="75"/>
      <c r="E52" s="75"/>
      <c r="F52" s="75"/>
      <c r="G52" s="75"/>
    </row>
    <row r="53" spans="3:7" x14ac:dyDescent="0.25">
      <c r="C53" s="75"/>
      <c r="D53" s="75"/>
      <c r="E53" s="75"/>
      <c r="F53" s="75"/>
      <c r="G53" s="75"/>
    </row>
    <row r="54" spans="3:7" x14ac:dyDescent="0.25">
      <c r="C54" s="75"/>
      <c r="D54" s="75"/>
      <c r="E54" s="75"/>
      <c r="F54" s="75"/>
      <c r="G54" s="75"/>
    </row>
    <row r="55" spans="3:7" x14ac:dyDescent="0.25">
      <c r="C55" s="75"/>
      <c r="D55" s="75"/>
      <c r="E55" s="75"/>
      <c r="F55" s="75"/>
      <c r="G55" s="75"/>
    </row>
    <row r="56" spans="3:7" x14ac:dyDescent="0.25">
      <c r="C56" s="75"/>
      <c r="D56" s="75"/>
      <c r="E56" s="75"/>
      <c r="F56" s="75"/>
      <c r="G56" s="75"/>
    </row>
    <row r="57" spans="3:7" x14ac:dyDescent="0.25">
      <c r="C57" s="75"/>
      <c r="D57" s="75"/>
      <c r="E57" s="75"/>
      <c r="F57" s="75"/>
      <c r="G57" s="75"/>
    </row>
    <row r="58" spans="3:7" x14ac:dyDescent="0.25">
      <c r="C58" s="75"/>
      <c r="D58" s="75"/>
      <c r="E58" s="75"/>
      <c r="F58" s="75"/>
      <c r="G58" s="75"/>
    </row>
    <row r="59" spans="3:7" x14ac:dyDescent="0.25">
      <c r="C59" s="75"/>
      <c r="D59" s="75"/>
      <c r="E59" s="75"/>
      <c r="F59" s="75"/>
      <c r="G59" s="75"/>
    </row>
    <row r="60" spans="3:7" x14ac:dyDescent="0.25">
      <c r="C60" s="75"/>
      <c r="D60" s="75"/>
      <c r="E60" s="75"/>
      <c r="F60" s="75"/>
      <c r="G60" s="75"/>
    </row>
    <row r="61" spans="3:7" x14ac:dyDescent="0.25">
      <c r="C61" s="75"/>
      <c r="D61" s="75"/>
      <c r="E61" s="75"/>
      <c r="F61" s="75"/>
      <c r="G61" s="75"/>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zoomScale="130" zoomScaleNormal="130" workbookViewId="0">
      <selection activeCell="D15" sqref="D15"/>
    </sheetView>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8"/>
      <c r="B1" s="57"/>
      <c r="C1" s="57"/>
      <c r="D1" s="57"/>
      <c r="E1" s="57"/>
      <c r="F1" s="57"/>
      <c r="G1" s="57"/>
      <c r="H1" s="57"/>
      <c r="I1" s="57"/>
    </row>
    <row r="2" spans="1:9" ht="23.25" x14ac:dyDescent="0.35">
      <c r="A2" s="58"/>
      <c r="B2" s="68" t="s">
        <v>128</v>
      </c>
      <c r="C2" s="61"/>
      <c r="D2" s="61"/>
      <c r="E2" s="61"/>
      <c r="F2" s="61"/>
      <c r="G2" s="61"/>
      <c r="H2" s="61"/>
      <c r="I2" s="61"/>
    </row>
    <row r="3" spans="1:9" ht="15.75" thickBot="1" x14ac:dyDescent="0.3">
      <c r="A3" s="58"/>
      <c r="B3" s="61"/>
      <c r="C3" s="61"/>
      <c r="D3" s="61"/>
      <c r="E3" s="61"/>
      <c r="F3" s="61"/>
      <c r="G3" s="61"/>
      <c r="H3" s="61"/>
      <c r="I3" s="61"/>
    </row>
    <row r="4" spans="1:9" ht="30.75" thickBot="1" x14ac:dyDescent="0.3">
      <c r="A4" s="58"/>
      <c r="B4" s="61"/>
      <c r="C4" s="69" t="s">
        <v>14</v>
      </c>
      <c r="D4" s="70" t="s">
        <v>15</v>
      </c>
      <c r="E4" s="61"/>
      <c r="F4" s="61"/>
      <c r="G4" s="61"/>
      <c r="H4" s="61"/>
      <c r="I4" s="61"/>
    </row>
    <row r="5" spans="1:9" x14ac:dyDescent="0.25">
      <c r="A5" s="58"/>
      <c r="B5" s="61"/>
      <c r="C5" s="71">
        <v>0</v>
      </c>
      <c r="D5" s="72">
        <v>-35000</v>
      </c>
      <c r="E5" s="61"/>
      <c r="F5" s="61"/>
      <c r="G5" s="61"/>
      <c r="H5" s="61"/>
      <c r="I5" s="61"/>
    </row>
    <row r="6" spans="1:9" x14ac:dyDescent="0.25">
      <c r="A6" s="58"/>
      <c r="B6" s="61"/>
      <c r="C6" s="63">
        <v>1</v>
      </c>
      <c r="D6" s="65">
        <v>4250</v>
      </c>
      <c r="E6" s="61"/>
      <c r="F6" s="60">
        <f>IF(OR(AND(D5&gt;0,D6&lt;0),AND(D5&lt;0,D6&gt;0)),1,0)</f>
        <v>1</v>
      </c>
      <c r="G6" s="61"/>
      <c r="H6" s="61"/>
      <c r="I6" s="61"/>
    </row>
    <row r="7" spans="1:9" x14ac:dyDescent="0.25">
      <c r="A7" s="58"/>
      <c r="B7" s="61"/>
      <c r="C7" s="63">
        <v>2</v>
      </c>
      <c r="D7" s="65">
        <v>5000</v>
      </c>
      <c r="E7" s="61"/>
      <c r="F7" s="60">
        <f t="shared" ref="F7:F15" si="0">IF(OR(AND(D6&gt;0,D7&lt;0),AND(D6&lt;0,D7&gt;0)),1,0)</f>
        <v>0</v>
      </c>
      <c r="G7" s="61"/>
      <c r="H7" s="61"/>
      <c r="I7" s="61"/>
    </row>
    <row r="8" spans="1:9" x14ac:dyDescent="0.25">
      <c r="A8" s="58"/>
      <c r="B8" s="61"/>
      <c r="C8" s="63">
        <v>3</v>
      </c>
      <c r="D8" s="65">
        <v>7500</v>
      </c>
      <c r="E8" s="61"/>
      <c r="F8" s="60">
        <f t="shared" si="0"/>
        <v>0</v>
      </c>
      <c r="G8" s="61"/>
      <c r="H8" s="61"/>
      <c r="I8" s="61"/>
    </row>
    <row r="9" spans="1:9" x14ac:dyDescent="0.25">
      <c r="A9" s="58"/>
      <c r="B9" s="61"/>
      <c r="C9" s="63">
        <v>4</v>
      </c>
      <c r="D9" s="65">
        <v>5000</v>
      </c>
      <c r="E9" s="61"/>
      <c r="F9" s="60">
        <f t="shared" si="0"/>
        <v>0</v>
      </c>
      <c r="G9" s="61"/>
      <c r="H9" s="61"/>
      <c r="I9" s="61"/>
    </row>
    <row r="10" spans="1:9" x14ac:dyDescent="0.25">
      <c r="A10" s="58"/>
      <c r="B10" s="61"/>
      <c r="C10" s="63">
        <v>5</v>
      </c>
      <c r="D10" s="65">
        <v>6500</v>
      </c>
      <c r="E10" s="61"/>
      <c r="F10" s="60">
        <f t="shared" si="0"/>
        <v>0</v>
      </c>
      <c r="G10" s="61"/>
      <c r="H10" s="61"/>
      <c r="I10" s="61"/>
    </row>
    <row r="11" spans="1:9" x14ac:dyDescent="0.25">
      <c r="A11" s="58"/>
      <c r="B11" s="61"/>
      <c r="C11" s="63">
        <v>6</v>
      </c>
      <c r="D11" s="65">
        <v>7000</v>
      </c>
      <c r="E11" s="61"/>
      <c r="F11" s="60">
        <f t="shared" si="0"/>
        <v>0</v>
      </c>
      <c r="G11" s="61"/>
      <c r="H11" s="61"/>
      <c r="I11" s="61"/>
    </row>
    <row r="12" spans="1:9" x14ac:dyDescent="0.25">
      <c r="A12" s="58"/>
      <c r="B12" s="61"/>
      <c r="C12" s="63">
        <v>7</v>
      </c>
      <c r="D12" s="65">
        <v>7500</v>
      </c>
      <c r="E12" s="61"/>
      <c r="F12" s="60">
        <f t="shared" si="0"/>
        <v>0</v>
      </c>
      <c r="G12" s="61"/>
      <c r="H12" s="61"/>
      <c r="I12" s="61"/>
    </row>
    <row r="13" spans="1:9" x14ac:dyDescent="0.25">
      <c r="A13" s="58"/>
      <c r="B13" s="61"/>
      <c r="C13" s="63">
        <v>8</v>
      </c>
      <c r="D13" s="65">
        <v>6000</v>
      </c>
      <c r="E13" s="61"/>
      <c r="F13" s="60">
        <f t="shared" si="0"/>
        <v>0</v>
      </c>
      <c r="G13" s="61"/>
      <c r="H13" s="62"/>
      <c r="I13" s="62"/>
    </row>
    <row r="14" spans="1:9" x14ac:dyDescent="0.25">
      <c r="A14" s="58"/>
      <c r="B14" s="61"/>
      <c r="C14" s="63">
        <v>9</v>
      </c>
      <c r="D14" s="65">
        <v>6500</v>
      </c>
      <c r="E14" s="61"/>
      <c r="F14" s="60">
        <f t="shared" si="0"/>
        <v>0</v>
      </c>
      <c r="G14" s="61"/>
      <c r="H14" s="61"/>
      <c r="I14" s="61"/>
    </row>
    <row r="15" spans="1:9" ht="15.75" thickBot="1" x14ac:dyDescent="0.3">
      <c r="A15" s="58"/>
      <c r="B15" s="61"/>
      <c r="C15" s="64">
        <v>10</v>
      </c>
      <c r="D15" s="66">
        <v>7000</v>
      </c>
      <c r="E15" s="61"/>
      <c r="F15" s="73">
        <f t="shared" si="0"/>
        <v>0</v>
      </c>
      <c r="G15" s="61"/>
      <c r="H15" s="61"/>
      <c r="I15" s="61"/>
    </row>
    <row r="16" spans="1:9" x14ac:dyDescent="0.25">
      <c r="A16" s="58"/>
      <c r="B16" s="57"/>
      <c r="C16" s="57"/>
      <c r="D16" s="57"/>
      <c r="E16" s="57"/>
      <c r="F16" s="60">
        <f>SUM(F6:F15)</f>
        <v>1</v>
      </c>
      <c r="G16" s="57"/>
      <c r="H16" s="57"/>
      <c r="I16" s="57"/>
    </row>
    <row r="17" spans="1:9" x14ac:dyDescent="0.25">
      <c r="A17" s="58"/>
      <c r="B17" s="57"/>
      <c r="C17" s="57"/>
      <c r="D17" s="57"/>
      <c r="E17" s="57"/>
      <c r="F17" s="57"/>
      <c r="G17" s="57"/>
      <c r="H17" s="57"/>
      <c r="I17" s="57"/>
    </row>
    <row r="18" spans="1:9" ht="15.75" thickBot="1" x14ac:dyDescent="0.3">
      <c r="A18" s="58"/>
      <c r="B18" s="61"/>
      <c r="C18" s="61"/>
      <c r="D18" s="61"/>
      <c r="E18" s="57"/>
      <c r="F18" s="57"/>
      <c r="G18" s="57"/>
      <c r="H18" s="57"/>
      <c r="I18" s="57"/>
    </row>
    <row r="19" spans="1:9" ht="15.75" thickBot="1" x14ac:dyDescent="0.3">
      <c r="A19" s="58"/>
      <c r="B19" s="67" t="s">
        <v>18</v>
      </c>
      <c r="C19" s="158">
        <f>IF(F16&gt;1,"Not Applicable",IRR(D5:D15))</f>
        <v>0.1130852032937113</v>
      </c>
      <c r="D19" s="159"/>
      <c r="E19" s="57"/>
      <c r="F19" s="57"/>
      <c r="G19" s="57"/>
      <c r="H19" s="57"/>
      <c r="I19" s="57"/>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zoomScale="130" zoomScaleNormal="130" workbookViewId="0"/>
  </sheetViews>
  <sheetFormatPr defaultRowHeight="15" x14ac:dyDescent="0.25"/>
  <cols>
    <col min="1" max="1" width="3" customWidth="1"/>
    <col min="2" max="2" width="11.28515625" customWidth="1"/>
    <col min="3" max="3" width="4.85546875" customWidth="1"/>
    <col min="4" max="4" width="5" customWidth="1"/>
    <col min="12" max="12" width="19.28515625" customWidth="1"/>
    <col min="13" max="13" width="19" customWidth="1"/>
    <col min="14" max="14" width="2" customWidth="1"/>
  </cols>
  <sheetData>
    <row r="2" spans="2:14" ht="21" x14ac:dyDescent="0.35">
      <c r="B2" s="99"/>
      <c r="C2" s="99"/>
      <c r="D2" s="165" t="s">
        <v>158</v>
      </c>
      <c r="E2" s="165"/>
      <c r="F2" s="165"/>
      <c r="G2" s="165"/>
      <c r="H2" s="165"/>
      <c r="I2" s="165"/>
      <c r="J2" s="165"/>
      <c r="K2" s="165"/>
      <c r="L2" s="165"/>
      <c r="M2" s="165"/>
      <c r="N2" s="165"/>
    </row>
    <row r="3" spans="2:14" ht="18.75" x14ac:dyDescent="0.3">
      <c r="B3" s="99"/>
      <c r="C3" s="99"/>
      <c r="D3" s="166" t="s">
        <v>221</v>
      </c>
      <c r="E3" s="166"/>
      <c r="F3" s="166"/>
      <c r="G3" s="166"/>
      <c r="H3" s="166"/>
      <c r="I3" s="166"/>
      <c r="J3" s="166"/>
      <c r="K3" s="166"/>
      <c r="L3" s="166"/>
      <c r="M3" s="166"/>
      <c r="N3" s="166"/>
    </row>
    <row r="4" spans="2:14" s="114" customFormat="1" ht="18.75" x14ac:dyDescent="0.3">
      <c r="D4" s="121"/>
      <c r="E4" s="121"/>
      <c r="F4" s="121"/>
      <c r="G4" s="121"/>
      <c r="H4" s="121"/>
      <c r="I4" s="121"/>
      <c r="J4" s="121"/>
      <c r="K4" s="121"/>
      <c r="L4" s="121"/>
      <c r="M4" s="121"/>
      <c r="N4" s="121"/>
    </row>
    <row r="5" spans="2:14" s="114" customFormat="1" ht="18.75" x14ac:dyDescent="0.3">
      <c r="B5" s="123" t="s">
        <v>159</v>
      </c>
      <c r="D5" s="121"/>
      <c r="E5" s="121"/>
      <c r="F5" s="121"/>
      <c r="G5" s="121"/>
      <c r="H5" s="121"/>
      <c r="I5" s="121"/>
      <c r="J5" s="121"/>
      <c r="K5" s="121"/>
      <c r="L5" s="121"/>
      <c r="M5" s="121"/>
      <c r="N5" s="121"/>
    </row>
    <row r="6" spans="2:14" ht="15.75" thickBot="1" x14ac:dyDescent="0.3">
      <c r="B6" s="99"/>
      <c r="C6" s="99"/>
      <c r="D6" s="99"/>
      <c r="E6" s="99"/>
      <c r="F6" s="99"/>
      <c r="G6" s="99"/>
      <c r="H6" s="99"/>
      <c r="I6" s="99"/>
      <c r="J6" s="99"/>
      <c r="K6" s="99"/>
      <c r="L6" s="99"/>
      <c r="M6" s="99"/>
      <c r="N6" s="99"/>
    </row>
    <row r="7" spans="2:14" ht="16.5" thickBot="1" x14ac:dyDescent="0.3">
      <c r="B7" s="101" t="s">
        <v>120</v>
      </c>
      <c r="C7" s="102" t="s">
        <v>110</v>
      </c>
      <c r="D7" s="162" t="s">
        <v>188</v>
      </c>
      <c r="E7" s="162"/>
      <c r="F7" s="162"/>
      <c r="G7" s="162"/>
      <c r="H7" s="162"/>
      <c r="I7" s="162"/>
      <c r="J7" s="162"/>
      <c r="K7" s="162"/>
      <c r="L7" s="162"/>
      <c r="M7" s="162"/>
      <c r="N7" s="162"/>
    </row>
    <row r="8" spans="2:14" ht="30.95" customHeight="1" x14ac:dyDescent="0.25">
      <c r="B8" s="99"/>
      <c r="C8" s="103"/>
      <c r="D8" s="162"/>
      <c r="E8" s="162"/>
      <c r="F8" s="162"/>
      <c r="G8" s="162"/>
      <c r="H8" s="162"/>
      <c r="I8" s="162"/>
      <c r="J8" s="162"/>
      <c r="K8" s="162"/>
      <c r="L8" s="162"/>
      <c r="M8" s="162"/>
      <c r="N8" s="162"/>
    </row>
    <row r="9" spans="2:14" ht="15.75" x14ac:dyDescent="0.25">
      <c r="B9" s="99"/>
      <c r="C9" s="103"/>
      <c r="D9" s="100" t="s">
        <v>189</v>
      </c>
      <c r="E9" s="99"/>
      <c r="F9" s="99"/>
      <c r="G9" s="99"/>
      <c r="H9" s="99"/>
      <c r="I9" s="99"/>
      <c r="J9" s="99"/>
      <c r="K9" s="99"/>
      <c r="L9" s="99"/>
      <c r="M9" s="99"/>
      <c r="N9" s="99"/>
    </row>
    <row r="10" spans="2:14" ht="15.75" x14ac:dyDescent="0.25">
      <c r="B10" s="99"/>
      <c r="C10" s="103"/>
      <c r="D10" s="100" t="s">
        <v>190</v>
      </c>
      <c r="E10" s="99"/>
      <c r="F10" s="99"/>
      <c r="G10" s="99"/>
      <c r="H10" s="99"/>
      <c r="I10" s="99"/>
      <c r="J10" s="99"/>
      <c r="K10" s="99"/>
      <c r="L10" s="99"/>
      <c r="M10" s="99"/>
      <c r="N10" s="99"/>
    </row>
    <row r="11" spans="2:14" ht="15.75" x14ac:dyDescent="0.25">
      <c r="B11" s="99"/>
      <c r="C11" s="103"/>
      <c r="D11" s="100" t="s">
        <v>191</v>
      </c>
      <c r="E11" s="99"/>
      <c r="F11" s="99"/>
      <c r="G11" s="99"/>
      <c r="H11" s="99"/>
      <c r="I11" s="99"/>
      <c r="J11" s="99"/>
      <c r="K11" s="99"/>
      <c r="L11" s="99"/>
      <c r="M11" s="99"/>
      <c r="N11" s="99"/>
    </row>
    <row r="12" spans="2:14" ht="15.75" x14ac:dyDescent="0.25">
      <c r="B12" s="99"/>
      <c r="C12" s="103"/>
      <c r="D12" s="100" t="s">
        <v>192</v>
      </c>
      <c r="E12" s="99"/>
      <c r="F12" s="99"/>
      <c r="G12" s="99"/>
      <c r="H12" s="99"/>
      <c r="I12" s="99"/>
      <c r="J12" s="99"/>
      <c r="K12" s="99"/>
      <c r="L12" s="99"/>
      <c r="M12" s="99"/>
      <c r="N12" s="99"/>
    </row>
    <row r="13" spans="2:14" ht="15.75" x14ac:dyDescent="0.25">
      <c r="B13" s="99"/>
      <c r="C13" s="103"/>
      <c r="D13" s="100" t="s">
        <v>193</v>
      </c>
      <c r="E13" s="99"/>
      <c r="F13" s="99"/>
      <c r="G13" s="99"/>
      <c r="H13" s="99"/>
      <c r="I13" s="99"/>
      <c r="J13" s="99"/>
      <c r="K13" s="99"/>
      <c r="L13" s="99"/>
      <c r="M13" s="99"/>
      <c r="N13" s="99"/>
    </row>
    <row r="14" spans="2:14" s="114" customFormat="1" ht="16.5" thickBot="1" x14ac:dyDescent="0.3">
      <c r="C14" s="103"/>
      <c r="D14" s="100"/>
    </row>
    <row r="15" spans="2:14" s="114" customFormat="1" ht="16.5" thickBot="1" x14ac:dyDescent="0.3">
      <c r="B15" s="101" t="s">
        <v>116</v>
      </c>
      <c r="C15" s="102" t="s">
        <v>113</v>
      </c>
      <c r="D15" s="162" t="s">
        <v>145</v>
      </c>
      <c r="E15" s="162"/>
      <c r="F15" s="162"/>
      <c r="G15" s="162"/>
      <c r="H15" s="162"/>
      <c r="I15" s="162"/>
      <c r="J15" s="162"/>
      <c r="K15" s="162"/>
      <c r="L15" s="162"/>
      <c r="M15" s="162"/>
      <c r="N15" s="162"/>
    </row>
    <row r="16" spans="2:14" s="114" customFormat="1" ht="23.45" customHeight="1" x14ac:dyDescent="0.25">
      <c r="C16" s="103"/>
      <c r="D16" s="162"/>
      <c r="E16" s="162"/>
      <c r="F16" s="162"/>
      <c r="G16" s="162"/>
      <c r="H16" s="162"/>
      <c r="I16" s="162"/>
      <c r="J16" s="162"/>
      <c r="K16" s="162"/>
      <c r="L16" s="162"/>
      <c r="M16" s="162"/>
      <c r="N16" s="162"/>
    </row>
    <row r="17" spans="2:14" s="114" customFormat="1" ht="15.75" x14ac:dyDescent="0.25">
      <c r="C17" s="103"/>
      <c r="D17" s="100" t="s">
        <v>146</v>
      </c>
      <c r="E17" s="120" t="s">
        <v>135</v>
      </c>
    </row>
    <row r="18" spans="2:14" s="114" customFormat="1" ht="15.75" x14ac:dyDescent="0.25">
      <c r="C18" s="103"/>
      <c r="D18" s="100" t="s">
        <v>147</v>
      </c>
      <c r="E18" s="120" t="s">
        <v>134</v>
      </c>
    </row>
    <row r="19" spans="2:14" s="114" customFormat="1" ht="15.75" x14ac:dyDescent="0.25">
      <c r="C19" s="103"/>
      <c r="D19" s="100" t="s">
        <v>148</v>
      </c>
      <c r="E19" s="120" t="s">
        <v>136</v>
      </c>
    </row>
    <row r="20" spans="2:14" s="114" customFormat="1" ht="15.75" x14ac:dyDescent="0.25">
      <c r="C20" s="103"/>
      <c r="D20" s="100" t="s">
        <v>149</v>
      </c>
      <c r="E20" s="120" t="s">
        <v>137</v>
      </c>
    </row>
    <row r="21" spans="2:14" s="114" customFormat="1" ht="15.75" x14ac:dyDescent="0.25">
      <c r="C21" s="103"/>
      <c r="D21" s="100" t="s">
        <v>155</v>
      </c>
      <c r="E21" s="134" t="s">
        <v>194</v>
      </c>
    </row>
    <row r="22" spans="2:14" s="114" customFormat="1" ht="16.5" thickBot="1" x14ac:dyDescent="0.3">
      <c r="C22" s="103"/>
      <c r="D22" s="100"/>
    </row>
    <row r="23" spans="2:14" s="114" customFormat="1" ht="16.5" thickBot="1" x14ac:dyDescent="0.3">
      <c r="B23" s="101" t="s">
        <v>116</v>
      </c>
      <c r="C23" s="102" t="s">
        <v>117</v>
      </c>
      <c r="D23" s="162" t="s">
        <v>197</v>
      </c>
      <c r="E23" s="162"/>
      <c r="F23" s="162"/>
      <c r="G23" s="162"/>
      <c r="H23" s="162"/>
      <c r="I23" s="162"/>
      <c r="J23" s="162"/>
      <c r="K23" s="162"/>
      <c r="L23" s="162"/>
      <c r="M23" s="162"/>
      <c r="N23" s="162"/>
    </row>
    <row r="24" spans="2:14" s="114" customFormat="1" ht="27" customHeight="1" x14ac:dyDescent="0.25">
      <c r="C24" s="103"/>
      <c r="D24" s="162"/>
      <c r="E24" s="162"/>
      <c r="F24" s="162"/>
      <c r="G24" s="162"/>
      <c r="H24" s="162"/>
      <c r="I24" s="162"/>
      <c r="J24" s="162"/>
      <c r="K24" s="162"/>
      <c r="L24" s="162"/>
      <c r="M24" s="162"/>
      <c r="N24" s="162"/>
    </row>
    <row r="25" spans="2:14" s="114" customFormat="1" ht="15.75" x14ac:dyDescent="0.25">
      <c r="C25" s="103"/>
      <c r="D25" s="100" t="s">
        <v>152</v>
      </c>
      <c r="E25" s="163" t="s">
        <v>195</v>
      </c>
      <c r="F25" s="163"/>
      <c r="G25" s="163"/>
      <c r="H25" s="163"/>
      <c r="I25" s="163"/>
      <c r="J25" s="163"/>
      <c r="K25" s="163"/>
      <c r="L25" s="163"/>
      <c r="M25" s="163"/>
    </row>
    <row r="26" spans="2:14" s="114" customFormat="1" ht="15.75" x14ac:dyDescent="0.25">
      <c r="C26" s="103"/>
      <c r="D26" s="100" t="s">
        <v>153</v>
      </c>
      <c r="E26" s="163" t="s">
        <v>196</v>
      </c>
      <c r="F26" s="163"/>
      <c r="G26" s="163"/>
      <c r="H26" s="163"/>
      <c r="I26" s="163"/>
      <c r="J26" s="163"/>
      <c r="K26" s="163"/>
      <c r="L26" s="163"/>
      <c r="M26" s="163"/>
    </row>
    <row r="27" spans="2:14" s="114" customFormat="1" ht="15.75" x14ac:dyDescent="0.25">
      <c r="C27" s="103"/>
      <c r="D27" s="100" t="s">
        <v>154</v>
      </c>
      <c r="E27" s="120" t="s">
        <v>136</v>
      </c>
    </row>
    <row r="28" spans="2:14" s="114" customFormat="1" ht="15.75" x14ac:dyDescent="0.25">
      <c r="C28" s="103"/>
      <c r="D28" s="100" t="s">
        <v>151</v>
      </c>
      <c r="E28" s="120" t="s">
        <v>137</v>
      </c>
    </row>
    <row r="29" spans="2:14" s="114" customFormat="1" ht="15.75" x14ac:dyDescent="0.25">
      <c r="C29" s="103"/>
      <c r="D29" s="100" t="s">
        <v>155</v>
      </c>
      <c r="E29" s="134" t="s">
        <v>194</v>
      </c>
    </row>
    <row r="30" spans="2:14" s="114" customFormat="1" ht="16.5" thickBot="1" x14ac:dyDescent="0.3">
      <c r="C30" s="103"/>
      <c r="D30" s="100"/>
    </row>
    <row r="31" spans="2:14" s="114" customFormat="1" ht="16.5" thickBot="1" x14ac:dyDescent="0.3">
      <c r="B31" s="101" t="s">
        <v>116</v>
      </c>
      <c r="C31" s="102" t="s">
        <v>119</v>
      </c>
      <c r="D31" s="162" t="s">
        <v>150</v>
      </c>
      <c r="E31" s="162"/>
      <c r="F31" s="162"/>
      <c r="G31" s="162"/>
      <c r="H31" s="162"/>
      <c r="I31" s="162"/>
      <c r="J31" s="162"/>
      <c r="K31" s="162"/>
      <c r="L31" s="162"/>
      <c r="M31" s="162"/>
      <c r="N31" s="162"/>
    </row>
    <row r="32" spans="2:14" s="114" customFormat="1" ht="18" customHeight="1" x14ac:dyDescent="0.25">
      <c r="C32" s="103"/>
      <c r="D32" s="162"/>
      <c r="E32" s="162"/>
      <c r="F32" s="162"/>
      <c r="G32" s="162"/>
      <c r="H32" s="162"/>
      <c r="I32" s="162"/>
      <c r="J32" s="162"/>
      <c r="K32" s="162"/>
      <c r="L32" s="162"/>
      <c r="M32" s="162"/>
      <c r="N32" s="162"/>
    </row>
    <row r="33" spans="2:14" s="114" customFormat="1" ht="15.75" x14ac:dyDescent="0.25">
      <c r="C33" s="103"/>
      <c r="D33" s="100" t="s">
        <v>146</v>
      </c>
      <c r="E33" s="120" t="s">
        <v>138</v>
      </c>
    </row>
    <row r="34" spans="2:14" s="114" customFormat="1" ht="15.75" x14ac:dyDescent="0.25">
      <c r="C34" s="103"/>
      <c r="D34" s="100" t="s">
        <v>147</v>
      </c>
      <c r="E34" s="120" t="s">
        <v>139</v>
      </c>
    </row>
    <row r="35" spans="2:14" s="114" customFormat="1" ht="15.75" x14ac:dyDescent="0.25">
      <c r="C35" s="103"/>
      <c r="D35" s="100" t="s">
        <v>148</v>
      </c>
      <c r="E35" s="120" t="s">
        <v>136</v>
      </c>
    </row>
    <row r="36" spans="2:14" s="114" customFormat="1" ht="15.75" x14ac:dyDescent="0.25">
      <c r="C36" s="103"/>
      <c r="D36" s="100" t="s">
        <v>149</v>
      </c>
      <c r="E36" s="120" t="s">
        <v>137</v>
      </c>
    </row>
    <row r="37" spans="2:14" s="114" customFormat="1" ht="15.75" x14ac:dyDescent="0.25">
      <c r="C37" s="103"/>
      <c r="D37" s="100" t="s">
        <v>155</v>
      </c>
      <c r="E37" s="134" t="s">
        <v>194</v>
      </c>
    </row>
    <row r="38" spans="2:14" s="114" customFormat="1" ht="16.5" thickBot="1" x14ac:dyDescent="0.3">
      <c r="C38" s="103"/>
      <c r="D38" s="100"/>
    </row>
    <row r="39" spans="2:14" s="114" customFormat="1" ht="16.5" thickBot="1" x14ac:dyDescent="0.3">
      <c r="B39" s="101" t="s">
        <v>116</v>
      </c>
      <c r="C39" s="102" t="s">
        <v>121</v>
      </c>
      <c r="D39" s="162" t="s">
        <v>198</v>
      </c>
      <c r="E39" s="162"/>
      <c r="F39" s="162"/>
      <c r="G39" s="162"/>
      <c r="H39" s="162"/>
      <c r="I39" s="162"/>
      <c r="J39" s="162"/>
      <c r="K39" s="162"/>
      <c r="L39" s="162"/>
      <c r="M39" s="162"/>
      <c r="N39" s="162"/>
    </row>
    <row r="40" spans="2:14" s="114" customFormat="1" ht="13.5" customHeight="1" x14ac:dyDescent="0.25">
      <c r="C40" s="103"/>
      <c r="D40" s="162"/>
      <c r="E40" s="162"/>
      <c r="F40" s="162"/>
      <c r="G40" s="162"/>
      <c r="H40" s="162"/>
      <c r="I40" s="162"/>
      <c r="J40" s="162"/>
      <c r="K40" s="162"/>
      <c r="L40" s="162"/>
      <c r="M40" s="162"/>
      <c r="N40" s="162"/>
    </row>
    <row r="41" spans="2:14" s="114" customFormat="1" ht="15.75" x14ac:dyDescent="0.25">
      <c r="C41" s="103"/>
      <c r="D41" s="100" t="s">
        <v>152</v>
      </c>
      <c r="E41" s="163" t="s">
        <v>199</v>
      </c>
      <c r="F41" s="163"/>
      <c r="G41" s="163"/>
      <c r="H41" s="163"/>
      <c r="I41" s="163"/>
      <c r="J41" s="163"/>
      <c r="K41" s="163"/>
      <c r="L41" s="163"/>
      <c r="M41" s="163"/>
    </row>
    <row r="42" spans="2:14" s="114" customFormat="1" ht="15.75" x14ac:dyDescent="0.25">
      <c r="C42" s="103"/>
      <c r="D42" s="100" t="s">
        <v>153</v>
      </c>
      <c r="E42" s="163" t="s">
        <v>200</v>
      </c>
      <c r="F42" s="163"/>
      <c r="G42" s="163"/>
      <c r="H42" s="163"/>
      <c r="I42" s="163"/>
      <c r="J42" s="163"/>
      <c r="K42" s="163"/>
      <c r="L42" s="163"/>
      <c r="M42" s="163"/>
    </row>
    <row r="43" spans="2:14" s="114" customFormat="1" ht="15.75" x14ac:dyDescent="0.25">
      <c r="C43" s="103"/>
      <c r="D43" s="100" t="s">
        <v>154</v>
      </c>
      <c r="E43" s="120" t="s">
        <v>201</v>
      </c>
    </row>
    <row r="44" spans="2:14" s="114" customFormat="1" ht="15.75" x14ac:dyDescent="0.25">
      <c r="C44" s="103"/>
      <c r="D44" s="100" t="s">
        <v>151</v>
      </c>
      <c r="E44" s="120" t="s">
        <v>202</v>
      </c>
    </row>
    <row r="45" spans="2:14" s="114" customFormat="1" ht="15.75" x14ac:dyDescent="0.25">
      <c r="C45" s="103"/>
      <c r="D45" s="100" t="s">
        <v>155</v>
      </c>
      <c r="E45" s="134" t="s">
        <v>203</v>
      </c>
    </row>
    <row r="46" spans="2:14" s="114" customFormat="1" ht="15.75" x14ac:dyDescent="0.25">
      <c r="C46" s="103"/>
      <c r="D46" s="100" t="s">
        <v>204</v>
      </c>
      <c r="E46" s="134" t="s">
        <v>205</v>
      </c>
    </row>
    <row r="47" spans="2:14" s="114" customFormat="1" ht="16.5" thickBot="1" x14ac:dyDescent="0.3">
      <c r="C47" s="103"/>
      <c r="D47" s="100"/>
    </row>
    <row r="48" spans="2:14" s="114" customFormat="1" ht="16.5" thickBot="1" x14ac:dyDescent="0.3">
      <c r="B48" s="101" t="s">
        <v>109</v>
      </c>
      <c r="C48" s="102" t="s">
        <v>123</v>
      </c>
      <c r="D48" s="162" t="s">
        <v>118</v>
      </c>
      <c r="E48" s="162"/>
      <c r="F48" s="162"/>
      <c r="G48" s="162"/>
      <c r="H48" s="162"/>
      <c r="I48" s="162"/>
      <c r="J48" s="162"/>
      <c r="K48" s="162"/>
      <c r="L48" s="162"/>
      <c r="M48" s="162"/>
      <c r="N48" s="162"/>
    </row>
    <row r="49" spans="2:14" s="114" customFormat="1" ht="15.75" x14ac:dyDescent="0.25">
      <c r="C49" s="103"/>
      <c r="D49" s="162"/>
      <c r="E49" s="162"/>
      <c r="F49" s="162"/>
      <c r="G49" s="162"/>
      <c r="H49" s="162"/>
      <c r="I49" s="162"/>
      <c r="J49" s="162"/>
      <c r="K49" s="162"/>
      <c r="L49" s="162"/>
      <c r="M49" s="162"/>
      <c r="N49" s="162"/>
    </row>
    <row r="50" spans="2:14" s="114" customFormat="1" ht="33" customHeight="1" x14ac:dyDescent="0.25">
      <c r="D50" s="100" t="s">
        <v>152</v>
      </c>
      <c r="E50" s="162" t="s">
        <v>207</v>
      </c>
      <c r="F50" s="162"/>
      <c r="G50" s="162"/>
      <c r="H50" s="162"/>
      <c r="I50" s="162"/>
      <c r="J50" s="162"/>
      <c r="K50" s="162"/>
      <c r="L50" s="162"/>
      <c r="M50" s="162"/>
      <c r="N50" s="118"/>
    </row>
    <row r="51" spans="2:14" s="114" customFormat="1" ht="33.6" customHeight="1" x14ac:dyDescent="0.25">
      <c r="D51" s="100" t="s">
        <v>153</v>
      </c>
      <c r="E51" s="162" t="s">
        <v>156</v>
      </c>
      <c r="F51" s="162"/>
      <c r="G51" s="162"/>
      <c r="H51" s="162"/>
      <c r="I51" s="162"/>
      <c r="J51" s="162"/>
      <c r="K51" s="162"/>
      <c r="L51" s="162"/>
      <c r="M51" s="162"/>
      <c r="N51" s="118"/>
    </row>
    <row r="52" spans="2:14" s="114" customFormat="1" ht="23.25" customHeight="1" x14ac:dyDescent="0.25">
      <c r="D52" s="100" t="s">
        <v>154</v>
      </c>
      <c r="E52" s="163" t="s">
        <v>206</v>
      </c>
      <c r="F52" s="163"/>
      <c r="G52" s="163"/>
      <c r="H52" s="163"/>
      <c r="I52" s="163"/>
      <c r="J52" s="163"/>
      <c r="K52" s="163"/>
      <c r="L52" s="163"/>
      <c r="M52" s="163"/>
      <c r="N52" s="118"/>
    </row>
    <row r="53" spans="2:14" s="114" customFormat="1" ht="15.75" x14ac:dyDescent="0.25">
      <c r="D53" s="100" t="s">
        <v>151</v>
      </c>
      <c r="E53" s="163" t="s">
        <v>114</v>
      </c>
      <c r="F53" s="163"/>
      <c r="G53" s="163"/>
      <c r="H53" s="163"/>
      <c r="I53" s="163"/>
      <c r="J53" s="163"/>
      <c r="K53" s="163"/>
      <c r="L53" s="163"/>
      <c r="M53" s="163"/>
      <c r="N53" s="118"/>
    </row>
    <row r="54" spans="2:14" s="114" customFormat="1" ht="15.75" x14ac:dyDescent="0.25">
      <c r="D54" s="104" t="s">
        <v>155</v>
      </c>
      <c r="E54" s="163" t="s">
        <v>115</v>
      </c>
      <c r="F54" s="163"/>
      <c r="G54" s="163"/>
      <c r="H54" s="163"/>
      <c r="I54" s="163"/>
      <c r="J54" s="163"/>
      <c r="K54" s="163"/>
      <c r="L54" s="163"/>
      <c r="M54" s="163"/>
      <c r="N54" s="118"/>
    </row>
    <row r="55" spans="2:14" s="114" customFormat="1" ht="16.5" thickBot="1" x14ac:dyDescent="0.3">
      <c r="C55" s="103"/>
      <c r="D55" s="100"/>
    </row>
    <row r="56" spans="2:14" s="114" customFormat="1" ht="16.5" thickBot="1" x14ac:dyDescent="0.3">
      <c r="B56" s="101" t="s">
        <v>218</v>
      </c>
      <c r="C56" s="102" t="s">
        <v>124</v>
      </c>
      <c r="D56" s="162" t="s">
        <v>208</v>
      </c>
      <c r="E56" s="162"/>
      <c r="F56" s="162"/>
      <c r="G56" s="162"/>
      <c r="H56" s="162"/>
      <c r="I56" s="162"/>
      <c r="J56" s="162"/>
      <c r="K56" s="162"/>
      <c r="L56" s="162"/>
      <c r="M56" s="162"/>
      <c r="N56" s="162"/>
    </row>
    <row r="57" spans="2:14" s="114" customFormat="1" ht="24.75" customHeight="1" x14ac:dyDescent="0.25">
      <c r="C57" s="103"/>
      <c r="D57" s="162"/>
      <c r="E57" s="162"/>
      <c r="F57" s="162"/>
      <c r="G57" s="162"/>
      <c r="H57" s="162"/>
      <c r="I57" s="162"/>
      <c r="J57" s="162"/>
      <c r="K57" s="162"/>
      <c r="L57" s="162"/>
      <c r="M57" s="162"/>
      <c r="N57" s="162"/>
    </row>
    <row r="58" spans="2:14" s="114" customFormat="1" ht="15.75" x14ac:dyDescent="0.25">
      <c r="C58" s="103"/>
      <c r="D58" s="100" t="s">
        <v>111</v>
      </c>
      <c r="E58" s="163" t="b">
        <v>1</v>
      </c>
      <c r="F58" s="163"/>
      <c r="G58" s="163"/>
      <c r="H58" s="163"/>
      <c r="I58" s="163"/>
      <c r="J58" s="163"/>
      <c r="K58" s="163"/>
      <c r="L58" s="163"/>
      <c r="M58" s="163"/>
    </row>
    <row r="59" spans="2:14" s="114" customFormat="1" ht="15.75" x14ac:dyDescent="0.25">
      <c r="C59" s="103"/>
      <c r="D59" s="100" t="s">
        <v>112</v>
      </c>
      <c r="E59" s="163" t="b">
        <v>0</v>
      </c>
      <c r="F59" s="163"/>
      <c r="G59" s="163"/>
      <c r="H59" s="163"/>
      <c r="I59" s="163"/>
      <c r="J59" s="163"/>
      <c r="K59" s="163"/>
      <c r="L59" s="163"/>
      <c r="M59" s="163"/>
    </row>
    <row r="60" spans="2:14" s="114" customFormat="1" ht="16.5" thickBot="1" x14ac:dyDescent="0.3">
      <c r="C60" s="103"/>
      <c r="D60" s="100"/>
    </row>
    <row r="61" spans="2:14" s="114" customFormat="1" ht="16.5" thickBot="1" x14ac:dyDescent="0.3">
      <c r="B61" s="101" t="s">
        <v>219</v>
      </c>
      <c r="C61" s="102" t="s">
        <v>125</v>
      </c>
      <c r="D61" s="162" t="s">
        <v>209</v>
      </c>
      <c r="E61" s="162"/>
      <c r="F61" s="162"/>
      <c r="G61" s="162"/>
      <c r="H61" s="162"/>
      <c r="I61" s="162"/>
      <c r="J61" s="162"/>
      <c r="K61" s="162"/>
      <c r="L61" s="162"/>
      <c r="M61" s="162"/>
      <c r="N61" s="162"/>
    </row>
    <row r="62" spans="2:14" s="114" customFormat="1" ht="13.5" customHeight="1" x14ac:dyDescent="0.25">
      <c r="C62" s="103"/>
      <c r="D62" s="162"/>
      <c r="E62" s="162"/>
      <c r="F62" s="162"/>
      <c r="G62" s="162"/>
      <c r="H62" s="162"/>
      <c r="I62" s="162"/>
      <c r="J62" s="162"/>
      <c r="K62" s="162"/>
      <c r="L62" s="162"/>
      <c r="M62" s="162"/>
      <c r="N62" s="162"/>
    </row>
    <row r="63" spans="2:14" s="114" customFormat="1" ht="15.75" x14ac:dyDescent="0.25">
      <c r="C63" s="103"/>
      <c r="D63" s="100" t="s">
        <v>111</v>
      </c>
      <c r="E63" s="163" t="b">
        <v>1</v>
      </c>
      <c r="F63" s="163"/>
      <c r="G63" s="163"/>
      <c r="H63" s="163"/>
      <c r="I63" s="163"/>
      <c r="J63" s="163"/>
      <c r="K63" s="163"/>
      <c r="L63" s="163"/>
      <c r="M63" s="163"/>
    </row>
    <row r="64" spans="2:14" s="114" customFormat="1" ht="15.75" x14ac:dyDescent="0.25">
      <c r="C64" s="103"/>
      <c r="D64" s="100" t="s">
        <v>112</v>
      </c>
      <c r="E64" s="163" t="b">
        <v>0</v>
      </c>
      <c r="F64" s="163"/>
      <c r="G64" s="163"/>
      <c r="H64" s="163"/>
      <c r="I64" s="163"/>
      <c r="J64" s="163"/>
      <c r="K64" s="163"/>
      <c r="L64" s="163"/>
      <c r="M64" s="163"/>
    </row>
    <row r="65" spans="2:14" s="114" customFormat="1" ht="16.5" thickBot="1" x14ac:dyDescent="0.3">
      <c r="C65" s="103"/>
      <c r="D65" s="100"/>
    </row>
    <row r="66" spans="2:14" s="114" customFormat="1" ht="16.5" thickBot="1" x14ac:dyDescent="0.3">
      <c r="B66" s="101" t="s">
        <v>218</v>
      </c>
      <c r="C66" s="102" t="s">
        <v>126</v>
      </c>
      <c r="D66" s="162" t="s">
        <v>157</v>
      </c>
      <c r="E66" s="162"/>
      <c r="F66" s="162"/>
      <c r="G66" s="162"/>
      <c r="H66" s="162"/>
      <c r="I66" s="162"/>
      <c r="J66" s="162"/>
      <c r="K66" s="162"/>
      <c r="L66" s="162"/>
      <c r="M66" s="162"/>
      <c r="N66" s="162"/>
    </row>
    <row r="67" spans="2:14" s="114" customFormat="1" ht="13.5" customHeight="1" x14ac:dyDescent="0.25">
      <c r="C67" s="103"/>
      <c r="D67" s="162"/>
      <c r="E67" s="162"/>
      <c r="F67" s="162"/>
      <c r="G67" s="162"/>
      <c r="H67" s="162"/>
      <c r="I67" s="162"/>
      <c r="J67" s="162"/>
      <c r="K67" s="162"/>
      <c r="L67" s="162"/>
      <c r="M67" s="162"/>
      <c r="N67" s="162"/>
    </row>
    <row r="68" spans="2:14" s="114" customFormat="1" ht="15.75" x14ac:dyDescent="0.25">
      <c r="C68" s="103"/>
      <c r="D68" s="100" t="s">
        <v>111</v>
      </c>
      <c r="E68" s="163" t="b">
        <v>1</v>
      </c>
      <c r="F68" s="163"/>
      <c r="G68" s="163"/>
      <c r="H68" s="163"/>
      <c r="I68" s="163"/>
      <c r="J68" s="163"/>
      <c r="K68" s="163"/>
      <c r="L68" s="163"/>
      <c r="M68" s="163"/>
    </row>
    <row r="69" spans="2:14" s="114" customFormat="1" ht="15.75" x14ac:dyDescent="0.25">
      <c r="C69" s="103"/>
      <c r="D69" s="100" t="s">
        <v>112</v>
      </c>
      <c r="E69" s="163" t="b">
        <v>0</v>
      </c>
      <c r="F69" s="163"/>
      <c r="G69" s="163"/>
      <c r="H69" s="163"/>
      <c r="I69" s="163"/>
      <c r="J69" s="163"/>
      <c r="K69" s="163"/>
      <c r="L69" s="163"/>
      <c r="M69" s="163"/>
    </row>
    <row r="70" spans="2:14" s="114" customFormat="1" ht="16.5" thickBot="1" x14ac:dyDescent="0.3">
      <c r="C70" s="103"/>
      <c r="D70" s="100"/>
    </row>
    <row r="71" spans="2:14" s="114" customFormat="1" ht="16.5" thickBot="1" x14ac:dyDescent="0.3">
      <c r="B71" s="101" t="s">
        <v>218</v>
      </c>
      <c r="C71" s="102" t="s">
        <v>127</v>
      </c>
      <c r="D71" s="162" t="s">
        <v>210</v>
      </c>
      <c r="E71" s="162"/>
      <c r="F71" s="162"/>
      <c r="G71" s="162"/>
      <c r="H71" s="162"/>
      <c r="I71" s="162"/>
      <c r="J71" s="162"/>
      <c r="K71" s="162"/>
      <c r="L71" s="162"/>
      <c r="M71" s="162"/>
      <c r="N71" s="162"/>
    </row>
    <row r="72" spans="2:14" s="114" customFormat="1" ht="24" customHeight="1" x14ac:dyDescent="0.25">
      <c r="C72" s="103"/>
      <c r="D72" s="162"/>
      <c r="E72" s="162"/>
      <c r="F72" s="162"/>
      <c r="G72" s="162"/>
      <c r="H72" s="162"/>
      <c r="I72" s="162"/>
      <c r="J72" s="162"/>
      <c r="K72" s="162"/>
      <c r="L72" s="162"/>
      <c r="M72" s="162"/>
      <c r="N72" s="162"/>
    </row>
    <row r="73" spans="2:14" s="114" customFormat="1" ht="15.75" x14ac:dyDescent="0.25">
      <c r="C73" s="103"/>
      <c r="D73" s="100" t="s">
        <v>111</v>
      </c>
      <c r="E73" s="163" t="b">
        <v>1</v>
      </c>
      <c r="F73" s="163"/>
      <c r="G73" s="163"/>
      <c r="H73" s="163"/>
      <c r="I73" s="163"/>
      <c r="J73" s="163"/>
      <c r="K73" s="163"/>
      <c r="L73" s="163"/>
      <c r="M73" s="163"/>
    </row>
    <row r="74" spans="2:14" s="114" customFormat="1" ht="15.75" x14ac:dyDescent="0.25">
      <c r="C74" s="103"/>
      <c r="D74" s="100" t="s">
        <v>112</v>
      </c>
      <c r="E74" s="163" t="b">
        <v>0</v>
      </c>
      <c r="F74" s="163"/>
      <c r="G74" s="163"/>
      <c r="H74" s="163"/>
      <c r="I74" s="163"/>
      <c r="J74" s="163"/>
      <c r="K74" s="163"/>
      <c r="L74" s="163"/>
      <c r="M74" s="163"/>
    </row>
    <row r="75" spans="2:14" s="114" customFormat="1" ht="16.5" thickBot="1" x14ac:dyDescent="0.3">
      <c r="C75" s="103"/>
      <c r="D75" s="100"/>
      <c r="E75" s="118"/>
      <c r="F75" s="118"/>
      <c r="G75" s="118"/>
      <c r="H75" s="118"/>
      <c r="I75" s="118"/>
      <c r="J75" s="118"/>
      <c r="K75" s="118"/>
      <c r="L75" s="118"/>
      <c r="M75" s="118"/>
    </row>
    <row r="76" spans="2:14" s="114" customFormat="1" ht="16.5" thickBot="1" x14ac:dyDescent="0.3">
      <c r="B76" s="101" t="s">
        <v>218</v>
      </c>
      <c r="C76" s="102" t="s">
        <v>140</v>
      </c>
      <c r="D76" s="162" t="s">
        <v>217</v>
      </c>
      <c r="E76" s="162"/>
      <c r="F76" s="162"/>
      <c r="G76" s="162"/>
      <c r="H76" s="162"/>
      <c r="I76" s="162"/>
      <c r="J76" s="162"/>
      <c r="K76" s="162"/>
      <c r="L76" s="162"/>
      <c r="M76" s="162"/>
      <c r="N76" s="162"/>
    </row>
    <row r="77" spans="2:14" s="114" customFormat="1" ht="24" customHeight="1" x14ac:dyDescent="0.25">
      <c r="C77" s="103"/>
      <c r="D77" s="162"/>
      <c r="E77" s="162"/>
      <c r="F77" s="162"/>
      <c r="G77" s="162"/>
      <c r="H77" s="162"/>
      <c r="I77" s="162"/>
      <c r="J77" s="162"/>
      <c r="K77" s="162"/>
      <c r="L77" s="162"/>
      <c r="M77" s="162"/>
      <c r="N77" s="162"/>
    </row>
    <row r="78" spans="2:14" s="114" customFormat="1" ht="15.75" x14ac:dyDescent="0.25">
      <c r="C78" s="103"/>
      <c r="D78" s="100" t="s">
        <v>111</v>
      </c>
      <c r="E78" s="163" t="b">
        <v>1</v>
      </c>
      <c r="F78" s="163"/>
      <c r="G78" s="163"/>
      <c r="H78" s="163"/>
      <c r="I78" s="163"/>
      <c r="J78" s="163"/>
      <c r="K78" s="163"/>
      <c r="L78" s="163"/>
      <c r="M78" s="163"/>
    </row>
    <row r="79" spans="2:14" s="114" customFormat="1" ht="15.75" x14ac:dyDescent="0.25">
      <c r="C79" s="103"/>
      <c r="D79" s="100" t="s">
        <v>112</v>
      </c>
      <c r="E79" s="163" t="b">
        <v>0</v>
      </c>
      <c r="F79" s="163"/>
      <c r="G79" s="163"/>
      <c r="H79" s="163"/>
      <c r="I79" s="163"/>
      <c r="J79" s="163"/>
      <c r="K79" s="163"/>
      <c r="L79" s="163"/>
      <c r="M79" s="163"/>
    </row>
    <row r="80" spans="2:14" s="114" customFormat="1" ht="16.5" thickBot="1" x14ac:dyDescent="0.3">
      <c r="C80" s="103"/>
      <c r="D80" s="100"/>
      <c r="E80" s="118"/>
      <c r="F80" s="118"/>
      <c r="G80" s="118"/>
      <c r="H80" s="118"/>
      <c r="I80" s="118"/>
      <c r="J80" s="118"/>
      <c r="K80" s="118"/>
      <c r="L80" s="118"/>
      <c r="M80" s="118"/>
    </row>
    <row r="81" spans="2:14" s="114" customFormat="1" ht="16.5" thickBot="1" x14ac:dyDescent="0.3">
      <c r="B81" s="101" t="s">
        <v>219</v>
      </c>
      <c r="C81" s="102" t="s">
        <v>141</v>
      </c>
      <c r="D81" s="162" t="s">
        <v>216</v>
      </c>
      <c r="E81" s="162"/>
      <c r="F81" s="162"/>
      <c r="G81" s="162"/>
      <c r="H81" s="162"/>
      <c r="I81" s="162"/>
      <c r="J81" s="162"/>
      <c r="K81" s="162"/>
      <c r="L81" s="162"/>
      <c r="M81" s="162"/>
      <c r="N81" s="162"/>
    </row>
    <row r="82" spans="2:14" s="114" customFormat="1" ht="24" customHeight="1" x14ac:dyDescent="0.25">
      <c r="C82" s="103"/>
      <c r="D82" s="162"/>
      <c r="E82" s="162"/>
      <c r="F82" s="162"/>
      <c r="G82" s="162"/>
      <c r="H82" s="162"/>
      <c r="I82" s="162"/>
      <c r="J82" s="162"/>
      <c r="K82" s="162"/>
      <c r="L82" s="162"/>
      <c r="M82" s="162"/>
      <c r="N82" s="162"/>
    </row>
    <row r="83" spans="2:14" s="114" customFormat="1" ht="15.75" x14ac:dyDescent="0.25">
      <c r="C83" s="103"/>
      <c r="D83" s="100" t="s">
        <v>111</v>
      </c>
      <c r="E83" s="163" t="b">
        <v>1</v>
      </c>
      <c r="F83" s="163"/>
      <c r="G83" s="163"/>
      <c r="H83" s="163"/>
      <c r="I83" s="163"/>
      <c r="J83" s="163"/>
      <c r="K83" s="163"/>
      <c r="L83" s="163"/>
      <c r="M83" s="163"/>
    </row>
    <row r="84" spans="2:14" s="114" customFormat="1" ht="15.75" x14ac:dyDescent="0.25">
      <c r="C84" s="103"/>
      <c r="D84" s="100" t="s">
        <v>112</v>
      </c>
      <c r="E84" s="163" t="b">
        <v>0</v>
      </c>
      <c r="F84" s="163"/>
      <c r="G84" s="163"/>
      <c r="H84" s="163"/>
      <c r="I84" s="163"/>
      <c r="J84" s="163"/>
      <c r="K84" s="163"/>
      <c r="L84" s="163"/>
      <c r="M84" s="163"/>
    </row>
    <row r="85" spans="2:14" s="114" customFormat="1" ht="16.5" thickBot="1" x14ac:dyDescent="0.3">
      <c r="C85" s="103"/>
      <c r="D85" s="100"/>
      <c r="E85" s="120"/>
      <c r="F85" s="120"/>
      <c r="G85" s="120"/>
      <c r="H85" s="120"/>
      <c r="I85" s="120"/>
      <c r="J85" s="120"/>
      <c r="K85" s="120"/>
      <c r="L85" s="120"/>
      <c r="M85" s="120"/>
    </row>
    <row r="86" spans="2:14" s="114" customFormat="1" ht="16.5" thickBot="1" x14ac:dyDescent="0.3">
      <c r="B86" s="101" t="s">
        <v>218</v>
      </c>
      <c r="C86" s="102" t="s">
        <v>160</v>
      </c>
      <c r="D86" s="125" t="s">
        <v>161</v>
      </c>
    </row>
    <row r="87" spans="2:14" s="114" customFormat="1" ht="6" customHeight="1" x14ac:dyDescent="0.25">
      <c r="C87" s="95"/>
    </row>
    <row r="88" spans="2:14" s="114" customFormat="1" ht="15.75" x14ac:dyDescent="0.25">
      <c r="C88" s="95"/>
      <c r="D88" s="100" t="s">
        <v>214</v>
      </c>
    </row>
    <row r="89" spans="2:14" s="114" customFormat="1" ht="15.75" x14ac:dyDescent="0.25">
      <c r="C89" s="95"/>
      <c r="D89" s="126" t="s">
        <v>162</v>
      </c>
    </row>
    <row r="90" spans="2:14" s="114" customFormat="1" ht="15.75" x14ac:dyDescent="0.25">
      <c r="C90" s="95"/>
      <c r="D90" s="100" t="s">
        <v>163</v>
      </c>
    </row>
    <row r="91" spans="2:14" s="114" customFormat="1" ht="15.75" x14ac:dyDescent="0.25">
      <c r="C91" s="95"/>
      <c r="D91" s="100" t="s">
        <v>215</v>
      </c>
    </row>
    <row r="92" spans="2:14" s="114" customFormat="1" ht="15.75" x14ac:dyDescent="0.25">
      <c r="C92" s="95"/>
      <c r="D92" s="126" t="s">
        <v>164</v>
      </c>
    </row>
    <row r="93" spans="2:14" s="114" customFormat="1" ht="15.75" x14ac:dyDescent="0.25">
      <c r="C93" s="95"/>
      <c r="D93" s="100" t="s">
        <v>165</v>
      </c>
    </row>
    <row r="94" spans="2:14" s="114" customFormat="1" ht="15.75" x14ac:dyDescent="0.25">
      <c r="C94" s="95"/>
      <c r="D94" s="100" t="s">
        <v>166</v>
      </c>
    </row>
    <row r="95" spans="2:14" s="114" customFormat="1" ht="16.5" thickBot="1" x14ac:dyDescent="0.3">
      <c r="C95" s="103"/>
      <c r="E95" s="120"/>
      <c r="F95" s="120"/>
      <c r="G95" s="120"/>
      <c r="H95" s="120"/>
      <c r="I95" s="120"/>
      <c r="J95" s="120"/>
      <c r="K95" s="120"/>
      <c r="L95" s="120"/>
      <c r="M95" s="120"/>
    </row>
    <row r="96" spans="2:14" s="114" customFormat="1" ht="16.5" thickBot="1" x14ac:dyDescent="0.3">
      <c r="B96" s="124" t="s">
        <v>122</v>
      </c>
      <c r="C96" s="102" t="s">
        <v>167</v>
      </c>
      <c r="D96" s="100" t="s">
        <v>161</v>
      </c>
    </row>
    <row r="97" spans="1:19" s="114" customFormat="1" ht="6.95" customHeight="1" x14ac:dyDescent="0.25">
      <c r="C97" s="95"/>
    </row>
    <row r="98" spans="1:19" s="114" customFormat="1" ht="15" customHeight="1" x14ac:dyDescent="0.25">
      <c r="C98" s="95"/>
      <c r="D98" s="160" t="s">
        <v>168</v>
      </c>
      <c r="E98" s="160"/>
      <c r="F98" s="160"/>
      <c r="G98" s="160"/>
      <c r="H98" s="160"/>
      <c r="I98" s="160"/>
      <c r="J98" s="160"/>
      <c r="K98" s="160"/>
      <c r="L98" s="160"/>
    </row>
    <row r="99" spans="1:19" s="114" customFormat="1" ht="15" customHeight="1" x14ac:dyDescent="0.25">
      <c r="C99" s="95"/>
      <c r="D99" s="161" t="s">
        <v>213</v>
      </c>
      <c r="E99" s="161"/>
      <c r="F99" s="161"/>
      <c r="G99" s="161"/>
      <c r="H99" s="161"/>
      <c r="I99" s="161"/>
      <c r="J99" s="161"/>
      <c r="K99" s="161"/>
      <c r="L99" s="161"/>
    </row>
    <row r="100" spans="1:19" s="114" customFormat="1" ht="15" customHeight="1" x14ac:dyDescent="0.25">
      <c r="C100" s="95"/>
      <c r="D100" s="160" t="s">
        <v>172</v>
      </c>
      <c r="E100" s="160"/>
      <c r="F100" s="160"/>
      <c r="G100" s="160"/>
      <c r="H100" s="160"/>
      <c r="I100" s="160"/>
      <c r="J100" s="160"/>
      <c r="K100" s="160"/>
      <c r="L100" s="160"/>
    </row>
    <row r="101" spans="1:19" s="114" customFormat="1" ht="15" customHeight="1" x14ac:dyDescent="0.25">
      <c r="C101" s="95"/>
      <c r="D101" s="161" t="s">
        <v>169</v>
      </c>
      <c r="E101" s="161"/>
      <c r="F101" s="161"/>
      <c r="G101" s="161"/>
      <c r="H101" s="161"/>
      <c r="I101" s="161"/>
      <c r="J101" s="161"/>
      <c r="K101" s="161"/>
      <c r="L101" s="161"/>
    </row>
    <row r="102" spans="1:19" s="114" customFormat="1" ht="15" customHeight="1" x14ac:dyDescent="0.25">
      <c r="C102" s="95"/>
      <c r="D102" s="160" t="s">
        <v>211</v>
      </c>
      <c r="E102" s="160"/>
      <c r="F102" s="160"/>
      <c r="G102" s="160"/>
      <c r="H102" s="160"/>
      <c r="I102" s="160"/>
      <c r="J102" s="160"/>
      <c r="K102" s="160"/>
      <c r="L102" s="160"/>
    </row>
    <row r="103" spans="1:19" s="114" customFormat="1" ht="15" customHeight="1" x14ac:dyDescent="0.25">
      <c r="C103" s="95"/>
      <c r="D103" s="161" t="s">
        <v>212</v>
      </c>
      <c r="E103" s="161"/>
      <c r="F103" s="161"/>
      <c r="G103" s="161"/>
      <c r="H103" s="161"/>
      <c r="I103" s="161"/>
      <c r="J103" s="161"/>
      <c r="K103" s="161"/>
      <c r="L103" s="161"/>
    </row>
    <row r="104" spans="1:19" s="114" customFormat="1" ht="15" customHeight="1" x14ac:dyDescent="0.25">
      <c r="C104" s="95"/>
      <c r="D104" s="100" t="s">
        <v>170</v>
      </c>
    </row>
    <row r="105" spans="1:19" s="114" customFormat="1" ht="15" customHeight="1" x14ac:dyDescent="0.25">
      <c r="C105" s="95"/>
      <c r="D105" s="100" t="s">
        <v>171</v>
      </c>
    </row>
    <row r="106" spans="1:19" s="114" customFormat="1" ht="15.75" x14ac:dyDescent="0.25">
      <c r="C106" s="103"/>
      <c r="E106" s="120"/>
      <c r="F106" s="120"/>
      <c r="G106" s="120"/>
      <c r="H106" s="120"/>
      <c r="I106" s="120"/>
      <c r="J106" s="120"/>
      <c r="K106" s="120"/>
      <c r="L106" s="120"/>
      <c r="M106" s="120"/>
    </row>
    <row r="107" spans="1:19" s="114" customFormat="1" ht="15.75" x14ac:dyDescent="0.25">
      <c r="C107" s="103"/>
      <c r="D107" s="100"/>
      <c r="E107" s="118"/>
      <c r="F107" s="118"/>
      <c r="G107" s="118"/>
      <c r="H107" s="118"/>
      <c r="I107" s="118"/>
      <c r="J107" s="118"/>
      <c r="K107" s="118"/>
      <c r="L107" s="118"/>
      <c r="M107" s="118"/>
    </row>
    <row r="109" spans="1:19" ht="21" x14ac:dyDescent="0.25">
      <c r="A109" s="164"/>
      <c r="B109" s="164"/>
      <c r="C109" s="164"/>
      <c r="D109" s="164"/>
      <c r="E109" s="164"/>
      <c r="F109" s="164"/>
      <c r="G109" s="164"/>
      <c r="H109" s="164"/>
      <c r="I109" s="164"/>
      <c r="J109" s="164"/>
      <c r="K109" s="164"/>
      <c r="L109" s="164"/>
      <c r="M109" s="164"/>
      <c r="N109" s="164"/>
      <c r="O109" s="164"/>
      <c r="P109" s="164"/>
      <c r="Q109" s="164"/>
      <c r="R109" s="164"/>
      <c r="S109" s="164"/>
    </row>
  </sheetData>
  <mergeCells count="42">
    <mergeCell ref="E84:M84"/>
    <mergeCell ref="D48:N49"/>
    <mergeCell ref="E50:M50"/>
    <mergeCell ref="E51:M51"/>
    <mergeCell ref="E52:M52"/>
    <mergeCell ref="E53:M53"/>
    <mergeCell ref="E54:M54"/>
    <mergeCell ref="D76:N77"/>
    <mergeCell ref="E78:M78"/>
    <mergeCell ref="E79:M79"/>
    <mergeCell ref="D81:N82"/>
    <mergeCell ref="E83:M83"/>
    <mergeCell ref="E68:M68"/>
    <mergeCell ref="E69:M69"/>
    <mergeCell ref="D71:N72"/>
    <mergeCell ref="E73:M73"/>
    <mergeCell ref="E59:M59"/>
    <mergeCell ref="D61:N62"/>
    <mergeCell ref="E63:M63"/>
    <mergeCell ref="E64:M64"/>
    <mergeCell ref="D66:N67"/>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D100:L100"/>
    <mergeCell ref="D101:L101"/>
    <mergeCell ref="D98:L98"/>
    <mergeCell ref="D99:L99"/>
    <mergeCell ref="D102:L102"/>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9"/>
  <sheetViews>
    <sheetView showGridLines="0" zoomScale="145" zoomScaleNormal="145" workbookViewId="0">
      <selection activeCell="I8" sqref="I8"/>
    </sheetView>
  </sheetViews>
  <sheetFormatPr defaultRowHeight="15" x14ac:dyDescent="0.25"/>
  <sheetData>
    <row r="1" spans="1:19" s="114" customFormat="1" x14ac:dyDescent="0.25"/>
    <row r="2" spans="1:19" s="114" customFormat="1" x14ac:dyDescent="0.25"/>
    <row r="3" spans="1:19" x14ac:dyDescent="0.25">
      <c r="C3" s="137" t="s">
        <v>222</v>
      </c>
    </row>
    <row r="4" spans="1:19" x14ac:dyDescent="0.25">
      <c r="C4" s="137" t="s">
        <v>223</v>
      </c>
    </row>
    <row r="5" spans="1:19" s="114" customFormat="1" ht="15.75" thickBot="1" x14ac:dyDescent="0.3">
      <c r="C5" s="137" t="s">
        <v>224</v>
      </c>
    </row>
    <row r="6" spans="1:19" ht="15.75" x14ac:dyDescent="0.25">
      <c r="A6" s="99"/>
      <c r="B6" s="99"/>
      <c r="C6" s="127">
        <v>1</v>
      </c>
      <c r="D6" s="128" t="str">
        <f>'MC - 20 Pts'!B7</f>
        <v>E</v>
      </c>
      <c r="E6" s="99"/>
      <c r="F6" s="99"/>
      <c r="G6" s="99"/>
      <c r="H6" s="99"/>
      <c r="I6" s="99"/>
      <c r="J6" s="99"/>
      <c r="K6" s="99"/>
      <c r="L6" s="99"/>
      <c r="M6" s="99"/>
      <c r="N6" s="99"/>
      <c r="O6" s="99"/>
      <c r="P6" s="99"/>
      <c r="Q6" s="99"/>
      <c r="R6" s="99"/>
      <c r="S6" s="99"/>
    </row>
    <row r="7" spans="1:19" ht="15.75" x14ac:dyDescent="0.25">
      <c r="A7" s="99"/>
      <c r="B7" s="99"/>
      <c r="C7" s="129">
        <v>2</v>
      </c>
      <c r="D7" s="130" t="str">
        <f>'MC - 20 Pts'!B15</f>
        <v>B</v>
      </c>
      <c r="E7" s="99"/>
      <c r="F7" s="99"/>
      <c r="G7" s="99"/>
      <c r="H7" s="99"/>
      <c r="I7" s="99"/>
      <c r="J7" s="99"/>
      <c r="K7" s="99"/>
      <c r="L7" s="99"/>
      <c r="M7" s="99"/>
      <c r="N7" s="99"/>
      <c r="O7" s="99"/>
      <c r="P7" s="99"/>
      <c r="Q7" s="99"/>
      <c r="R7" s="99"/>
      <c r="S7" s="99"/>
    </row>
    <row r="8" spans="1:19" ht="15.75" x14ac:dyDescent="0.25">
      <c r="A8" s="99"/>
      <c r="B8" s="99"/>
      <c r="C8" s="129">
        <v>3</v>
      </c>
      <c r="D8" s="130" t="str">
        <f>'MC - 20 Pts'!B31</f>
        <v>B</v>
      </c>
      <c r="E8" s="99"/>
      <c r="F8" s="99"/>
      <c r="G8" s="99"/>
      <c r="H8" s="99"/>
      <c r="I8" s="99"/>
      <c r="J8" s="99"/>
      <c r="K8" s="99"/>
      <c r="L8" s="99"/>
      <c r="M8" s="99"/>
      <c r="N8" s="99"/>
      <c r="O8" s="99"/>
      <c r="P8" s="99"/>
      <c r="Q8" s="99"/>
      <c r="R8" s="99"/>
      <c r="S8" s="99"/>
    </row>
    <row r="9" spans="1:19" ht="15.75" x14ac:dyDescent="0.25">
      <c r="A9" s="99"/>
      <c r="B9" s="99"/>
      <c r="C9" s="129">
        <v>4</v>
      </c>
      <c r="D9" s="130" t="str">
        <f>'MC - 20 Pts'!B23</f>
        <v>B</v>
      </c>
      <c r="E9" s="99"/>
      <c r="F9" s="99"/>
      <c r="G9" s="99"/>
      <c r="H9" s="99"/>
      <c r="I9" s="99"/>
      <c r="J9" s="99"/>
      <c r="K9" s="99"/>
      <c r="L9" s="99"/>
      <c r="M9" s="99"/>
      <c r="N9" s="99"/>
      <c r="O9" s="99"/>
      <c r="P9" s="99"/>
      <c r="Q9" s="99"/>
      <c r="R9" s="99"/>
      <c r="S9" s="99"/>
    </row>
    <row r="10" spans="1:19" ht="16.5" thickBot="1" x14ac:dyDescent="0.3">
      <c r="A10" s="99"/>
      <c r="B10" s="99"/>
      <c r="C10" s="131">
        <v>5</v>
      </c>
      <c r="D10" s="132" t="str">
        <f>'MC - 20 Pts'!B39</f>
        <v>B</v>
      </c>
      <c r="E10" s="99"/>
      <c r="F10" s="99"/>
      <c r="G10" s="99"/>
      <c r="H10" s="99"/>
      <c r="I10" s="99"/>
      <c r="J10" s="99"/>
      <c r="K10" s="99"/>
      <c r="L10" s="99"/>
      <c r="M10" s="99"/>
      <c r="N10" s="99"/>
      <c r="O10" s="99"/>
      <c r="P10" s="99"/>
      <c r="Q10" s="99"/>
      <c r="R10" s="99"/>
      <c r="S10" s="99"/>
    </row>
    <row r="11" spans="1:19" ht="15.75" x14ac:dyDescent="0.25">
      <c r="A11" s="99"/>
      <c r="B11" s="99"/>
      <c r="C11" s="127">
        <v>6</v>
      </c>
      <c r="D11" s="128" t="str">
        <f>'MC - 20 Pts'!B48</f>
        <v>A</v>
      </c>
      <c r="E11" s="99"/>
      <c r="F11" s="99"/>
      <c r="G11" s="99"/>
      <c r="H11" s="99"/>
      <c r="I11" s="99"/>
      <c r="J11" s="99"/>
      <c r="K11" s="99"/>
      <c r="L11" s="99"/>
      <c r="M11" s="99"/>
      <c r="N11" s="99"/>
      <c r="O11" s="99"/>
      <c r="P11" s="99"/>
      <c r="Q11" s="99"/>
      <c r="R11" s="99"/>
      <c r="S11" s="99"/>
    </row>
    <row r="12" spans="1:19" ht="15.75" x14ac:dyDescent="0.25">
      <c r="A12" s="99"/>
      <c r="B12" s="99"/>
      <c r="C12" s="129">
        <v>7</v>
      </c>
      <c r="D12" s="130" t="str">
        <f>'MC - 20 Pts'!B56</f>
        <v>A-True</v>
      </c>
      <c r="E12" s="99"/>
      <c r="F12" s="99"/>
      <c r="G12" s="99"/>
      <c r="H12" s="99"/>
      <c r="I12" s="99"/>
      <c r="J12" s="99"/>
      <c r="K12" s="99"/>
      <c r="L12" s="99"/>
      <c r="M12" s="99"/>
      <c r="N12" s="99"/>
      <c r="O12" s="99"/>
      <c r="P12" s="99"/>
      <c r="Q12" s="99"/>
      <c r="R12" s="99"/>
      <c r="S12" s="99"/>
    </row>
    <row r="13" spans="1:19" ht="15.75" x14ac:dyDescent="0.25">
      <c r="C13" s="129">
        <v>8</v>
      </c>
      <c r="D13" s="130" t="str">
        <f>'MC - 20 Pts'!B61</f>
        <v>B-False</v>
      </c>
    </row>
    <row r="14" spans="1:19" ht="15.75" x14ac:dyDescent="0.25">
      <c r="C14" s="129">
        <v>9</v>
      </c>
      <c r="D14" s="130" t="str">
        <f>'MC - 20 Pts'!B66</f>
        <v>A-True</v>
      </c>
    </row>
    <row r="15" spans="1:19" ht="16.5" thickBot="1" x14ac:dyDescent="0.3">
      <c r="C15" s="131">
        <v>10</v>
      </c>
      <c r="D15" s="132" t="str">
        <f>'MC - 20 Pts'!B71</f>
        <v>A-True</v>
      </c>
    </row>
    <row r="16" spans="1:19" ht="15.75" x14ac:dyDescent="0.25">
      <c r="C16" s="127">
        <v>11</v>
      </c>
      <c r="D16" s="128" t="str">
        <f>'MC - 20 Pts'!B76</f>
        <v>A-True</v>
      </c>
    </row>
    <row r="17" spans="3:4" ht="15.75" x14ac:dyDescent="0.25">
      <c r="C17" s="129">
        <v>12</v>
      </c>
      <c r="D17" s="130" t="str">
        <f>'MC - 20 Pts'!B81</f>
        <v>B-False</v>
      </c>
    </row>
    <row r="18" spans="3:4" ht="15.75" x14ac:dyDescent="0.25">
      <c r="C18" s="129">
        <v>13</v>
      </c>
      <c r="D18" s="130" t="str">
        <f>'MC - 20 Pts'!B86</f>
        <v>A-True</v>
      </c>
    </row>
    <row r="19" spans="3:4" ht="16.5" thickBot="1" x14ac:dyDescent="0.3">
      <c r="C19" s="131">
        <v>14</v>
      </c>
      <c r="D19" s="132"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Hawley, Del</cp:lastModifiedBy>
  <cp:lastPrinted>2014-04-28T18:53:59Z</cp:lastPrinted>
  <dcterms:created xsi:type="dcterms:W3CDTF">2009-11-18T17:11:57Z</dcterms:created>
  <dcterms:modified xsi:type="dcterms:W3CDTF">2017-11-15T17:47:12Z</dcterms:modified>
</cp:coreProperties>
</file>