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C:\Users\dhawl\Ole Miss Business Dropbox\Del Hawley\Class\Fall 2020\Exam 3\"/>
    </mc:Choice>
  </mc:AlternateContent>
  <xr:revisionPtr revIDLastSave="0" documentId="13_ncr:1_{7417A92B-B1EF-45F7-ABC8-E83E89007248}" xr6:coauthVersionLast="36" xr6:coauthVersionMax="45" xr10:uidLastSave="{00000000-0000-0000-0000-000000000000}"/>
  <bookViews>
    <workbookView xWindow="1470" yWindow="1470" windowWidth="20805" windowHeight="13335" tabRatio="787" xr2:uid="{00000000-000D-0000-FFFF-FFFF00000000}"/>
  </bookViews>
  <sheets>
    <sheet name="INSTRUCTIONS" sheetId="15"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91029" iterate="1"/>
</workbook>
</file>

<file path=xl/calcChain.xml><?xml version="1.0" encoding="utf-8"?>
<calcChain xmlns="http://schemas.openxmlformats.org/spreadsheetml/2006/main">
  <c r="K42" i="1" l="1"/>
  <c r="J42" i="1"/>
  <c r="I42" i="1"/>
  <c r="D44" i="1"/>
  <c r="B14" i="8" l="1"/>
  <c r="C16" i="2" l="1"/>
  <c r="E37" i="2" s="1"/>
  <c r="I45" i="1"/>
  <c r="D37" i="2" l="1"/>
  <c r="I23" i="12" l="1"/>
  <c r="F32" i="12" l="1"/>
  <c r="H8" i="14" l="1"/>
  <c r="H7" i="14"/>
  <c r="H6" i="14"/>
  <c r="H5" i="14"/>
  <c r="F9" i="14"/>
  <c r="F8" i="14"/>
  <c r="F7" i="14"/>
  <c r="F6" i="14"/>
  <c r="F5" i="14"/>
  <c r="D9" i="14"/>
  <c r="D8" i="14"/>
  <c r="D7" i="14"/>
  <c r="D6" i="14"/>
  <c r="D5" i="14"/>
  <c r="I25" i="12" l="1"/>
  <c r="I24" i="12"/>
  <c r="I59" i="1"/>
  <c r="L53" i="1"/>
  <c r="L41" i="1"/>
  <c r="L43" i="1" l="1"/>
  <c r="L47" i="1" s="1"/>
  <c r="L51" i="1" s="1"/>
  <c r="F12" i="3" l="1"/>
  <c r="F13" i="3"/>
  <c r="F14" i="3"/>
  <c r="F15" i="3"/>
  <c r="F16" i="3"/>
  <c r="F17" i="3"/>
  <c r="F31" i="12" l="1"/>
  <c r="D31" i="12"/>
  <c r="J45" i="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F33" i="12"/>
  <c r="K43" i="1"/>
  <c r="J43" i="1"/>
  <c r="F16" i="11"/>
  <c r="C19" i="11" s="1"/>
  <c r="F34" i="12" l="1"/>
  <c r="F35" i="12" s="1"/>
  <c r="D34" i="12"/>
  <c r="D35" i="12" s="1"/>
  <c r="C22" i="2"/>
  <c r="F7" i="3"/>
  <c r="F9" i="3"/>
  <c r="F10" i="3"/>
  <c r="F11" i="3"/>
  <c r="F8" i="3"/>
  <c r="D27" i="12" l="1"/>
  <c r="G8" i="3"/>
  <c r="G9" i="3" s="1"/>
  <c r="H9" i="3" s="1"/>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G14" i="3" l="1"/>
  <c r="H13" i="3"/>
  <c r="K38" i="10"/>
  <c r="K50" i="10"/>
  <c r="J38" i="10"/>
  <c r="J51" i="10" s="1"/>
  <c r="J50" i="10"/>
  <c r="L38" i="10"/>
  <c r="L50" i="10"/>
  <c r="G15" i="3" l="1"/>
  <c r="H14" i="3"/>
  <c r="L39" i="10"/>
  <c r="L51" i="10"/>
  <c r="K39" i="10"/>
  <c r="K51" i="10"/>
  <c r="E16" i="10" s="1"/>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<sst xmlns="http://schemas.openxmlformats.org/spreadsheetml/2006/main" count="335" uniqueCount="242">
  <si>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</si>
  <si>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</si>
  <si>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</si>
  <si>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</si>
  <si>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</si>
  <si>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</si>
  <si>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</si>
  <si>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</si>
  <si>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</si>
  <si>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</si>
  <si>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</si>
  <si>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</si>
  <si>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</si>
  <si>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</si>
  <si>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</si>
  <si>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</si>
  <si>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</si>
  <si>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</si>
  <si>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</si>
  <si>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</si>
  <si>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</si>
  <si>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</si>
  <si>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</si>
  <si>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</si>
  <si>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</si>
  <si>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</si>
  <si>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</si>
  <si>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</si>
  <si>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</si>
  <si>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</si>
  <si>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</si>
  <si>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</si>
  <si>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</si>
  <si>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</si>
  <si>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</si>
  <si>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</si>
  <si>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</si>
  <si>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</si>
  <si>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</si>
  <si>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</si>
  <si>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</si>
  <si>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</si>
  <si>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</si>
  <si>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</si>
  <si>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</si>
  <si>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</si>
  <si>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</si>
  <si>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</si>
  <si>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</si>
  <si>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</si>
  <si>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</si>
  <si>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</si>
  <si>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</si>
  <si>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</si>
  <si>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</si>
  <si>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</si>
  <si>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</si>
  <si>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</si>
  <si>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</si>
  <si>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</si>
  <si>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</si>
  <si>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</si>
  <si>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</si>
  <si>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</si>
  <si>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</si>
  <si>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</si>
  <si>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</si>
  <si>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</si>
  <si>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</si>
  <si>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</si>
  <si>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</si>
  <si>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</si>
  <si>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</si>
  <si>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</si>
  <si>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</si>
  <si>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</si>
  <si>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</si>
  <si>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</si>
  <si>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</si>
  <si>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</si>
  <si>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</si>
  <si>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</si>
  <si>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</si>
  <si>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</si>
  <si>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</si>
  <si>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</si>
  <si>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</si>
  <si>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</si>
  <si>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</si>
  <si>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</si>
  <si>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</si>
  <si>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</si>
  <si>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</si>
  <si>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</si>
  <si>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</si>
  <si>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</si>
  <si>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Problem 6:</t>
  </si>
  <si>
    <t>Current
Machine</t>
  </si>
  <si>
    <t>Original Purchase Price</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</si>
  <si>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</si>
  <si>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</si>
  <si>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</si>
  <si>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</si>
  <si>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</si>
  <si>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</si>
  <si>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</si>
  <si>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</si>
  <si>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</si>
  <si>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</si>
  <si>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</si>
  <si>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</si>
  <si>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</si>
  <si>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</si>
  <si>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</si>
  <si>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</si>
  <si>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</si>
  <si>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</si>
  <si>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</si>
  <si>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</si>
  <si>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</si>
  <si>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</si>
  <si>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</si>
  <si>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</si>
  <si>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</si>
  <si>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Problem 7</t>
  </si>
  <si>
    <t>TEST EXCEPT THE COMPUTER YOU ARE USING AND THIS FILE.</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</si>
  <si>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</si>
  <si>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</si>
  <si>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</si>
  <si>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</si>
  <si>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</si>
  <si>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</si>
  <si>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</si>
  <si>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</si>
  <si>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</si>
  <si>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</si>
  <si>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</si>
  <si>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</si>
  <si>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</si>
  <si>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</si>
  <si>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</si>
  <si>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</si>
  <si>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</si>
  <si>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</si>
  <si>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</si>
  <si>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</si>
  <si>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</si>
  <si>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</si>
  <si>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</si>
  <si>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</si>
  <si>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</si>
  <si>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Enter the letter of the best response in the yellow cells</t>
  </si>
  <si>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</si>
  <si>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</si>
  <si>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</si>
  <si>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</si>
  <si>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</si>
  <si>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</si>
  <si>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</si>
  <si>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</si>
  <si>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</si>
  <si>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</si>
  <si>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</si>
  <si>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</si>
  <si>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</si>
  <si>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</si>
  <si>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</si>
  <si>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</si>
  <si>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</si>
  <si>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</si>
  <si>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</si>
  <si>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</si>
  <si>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</si>
  <si>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</si>
  <si>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</si>
  <si>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</si>
  <si>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</si>
  <si>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</si>
  <si>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</si>
  <si>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</si>
  <si>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</si>
  <si>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</si>
  <si>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</si>
  <si>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</si>
  <si>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</si>
  <si>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</si>
  <si>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</si>
  <si>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</si>
  <si>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</si>
  <si>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</si>
  <si>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</si>
  <si>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</si>
  <si>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</si>
  <si>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</si>
  <si>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</si>
  <si>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</si>
  <si>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</si>
  <si>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</si>
  <si>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</si>
  <si>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</si>
  <si>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</si>
  <si>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</si>
  <si>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</si>
  <si>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</si>
  <si>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</si>
  <si>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</si>
  <si>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</si>
  <si>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</si>
  <si>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 xml:space="preserve">In a firm with taxable income greater than zero, switching from straight-line to accelerated depreciation for a capital budgeting project will increase the project's NPV, other things equal. </t>
  </si>
  <si>
    <t>Annual Sales</t>
  </si>
  <si>
    <t>20 Points possible     -2 points for each incorrect or omitted answer.</t>
  </si>
  <si>
    <t>TF/MC Answer Key</t>
  </si>
  <si>
    <t>These are the correct answers, not your responses</t>
  </si>
  <si>
    <r>
      <t>COMPUTER YOU ARE USING</t>
    </r>
    <r>
      <rPr>
        <b/>
        <u/>
        <sz val="14"/>
        <color rgb="FFFF0000"/>
        <rFont val="Calibri"/>
        <family val="2"/>
        <scheme val="minor"/>
      </rPr>
      <t xml:space="preserve"> </t>
    </r>
    <r>
      <rPr>
        <b/>
        <i/>
        <sz val="14"/>
        <color rgb="FF002060"/>
        <rFont val="Calibri"/>
        <family val="2"/>
        <scheme val="minor"/>
      </rPr>
      <t>BEFORE YOU BEGIN WORKING ON IT.</t>
    </r>
  </si>
  <si>
    <t>LEAVE BLACKBOARD OPEN WHILE YOU WORK ON THE EXAM FILE.</t>
  </si>
  <si>
    <t xml:space="preserve">THE PENALTY FOR ACADEMIC DISHONESTY IN THIS COURSE IS AN </t>
  </si>
  <si>
    <t xml:space="preserve">"F" GRADE FOR THE COURSE AND POSSIBLE EXPULSION FROM THE </t>
  </si>
  <si>
    <t>UNIVERSITY OF MISSISSIPPI.</t>
  </si>
  <si>
    <t>Points are shown on each tab. Partial credit will be given where possible.</t>
  </si>
  <si>
    <t>The last tabbed page, named MC-TF, contains objective questions that</t>
  </si>
  <si>
    <t>count 20 points toward the total of 100 points for this exam. Follow the instructions</t>
  </si>
  <si>
    <t>on that page.</t>
  </si>
  <si>
    <t>When you have completed this exam spreadsheet:</t>
  </si>
  <si>
    <t>-</t>
  </si>
  <si>
    <r>
      <t xml:space="preserve">Save your work and </t>
    </r>
    <r>
      <rPr>
        <b/>
        <u/>
        <sz val="22"/>
        <color rgb="FFFF0000"/>
        <rFont val="Calibri"/>
        <family val="2"/>
        <scheme val="minor"/>
      </rPr>
      <t>close Excel</t>
    </r>
    <r>
      <rPr>
        <b/>
        <sz val="14"/>
        <color rgb="FFFF0000"/>
        <rFont val="Calibri"/>
        <family val="2"/>
        <scheme val="minor"/>
      </rPr>
      <t>.</t>
    </r>
  </si>
  <si>
    <t xml:space="preserve">   CONTENT folder in Blackboard.</t>
  </si>
  <si>
    <t>Follow the instructions for uploading your completed exam file.</t>
  </si>
  <si>
    <t>Click on SUBMIT. You should get a confirmation that the file was successfully uploaded.</t>
  </si>
  <si>
    <t>Make an entry for Question 1 in the Blackboard exam to finish and close out Proctorio</t>
  </si>
  <si>
    <t>Go back to the open Blackboard exam where Question 1 should still be showing.</t>
  </si>
  <si>
    <t>Type anything in the answer field for Question 1.</t>
  </si>
  <si>
    <t>Submit the exam as completed.</t>
  </si>
  <si>
    <t>Retain your completed exam file. It will not be returned to you with your scoring feedback.</t>
  </si>
  <si>
    <t>Put your student number here:</t>
  </si>
  <si>
    <t>Put your "Last name, First name" here:</t>
  </si>
  <si>
    <t>RESAVE IT OFTEN WHILE YOU ARE WORKING ON IT. DO NOT</t>
  </si>
  <si>
    <t>SAVE IT TO ANY ONLINE/CLOUD STORAGE LOCATION SUCH AS</t>
  </si>
  <si>
    <t>ONEDRIVE.</t>
  </si>
  <si>
    <t>There are 9 tabbed pages in this exam spreadsheet including this one.</t>
  </si>
  <si>
    <t>Upload the completed file to the TWO dropboxes for Exam 3 in Blackboard</t>
  </si>
  <si>
    <t>Open the  item named DROPBOX 1 FOR EXAM 3 in the main</t>
  </si>
  <si>
    <t>Open the  item named DROPBOX 2 FOR EXAM 3 in the 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</si>
</sst>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_(* #,##0_);_(* \(#,##0\);_(*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
      <b/>
      <i/>
      <sz val="14"/>
      <color rgb="FF002060"/>
      <name val="Calibri"/>
      <family val="2"/>
      <scheme val="minor"/>
    </font>
    <font>
      <b/>
      <u/>
      <sz val="22"/>
      <color rgb="FFFF0000"/>
      <name val="Calibri"/>
      <family val="2"/>
      <scheme val="minor"/>
    </font>
    <font>
      <b/>
      <u/>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0">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0"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1"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2" fillId="0" borderId="0" xfId="0" applyFont="1" applyAlignment="1">
      <alignment horizontal="left" vertical="center"/>
    </xf>
    <xf numFmtId="0" fontId="12" fillId="0" borderId="0" xfId="0" quotePrefix="1" applyFont="1" applyAlignment="1">
      <alignment horizontal="center"/>
    </xf>
    <xf numFmtId="0" fontId="12" fillId="0" borderId="0" xfId="0" applyFont="1" applyAlignment="1">
      <alignment horizontal="center"/>
    </xf>
    <xf numFmtId="0" fontId="12"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43" fontId="6" fillId="0" borderId="0" xfId="0" applyNumberFormat="1" applyFont="1" applyAlignment="1">
      <alignment horizontal="center"/>
    </xf>
    <xf numFmtId="42" fontId="2" fillId="0" borderId="0" xfId="0" applyNumberFormat="1" applyFont="1" applyBorder="1"/>
    <xf numFmtId="43" fontId="0" fillId="0" borderId="0" xfId="0" quotePrefix="1" applyNumberFormat="1"/>
    <xf numFmtId="0" fontId="5" fillId="0" borderId="0" xfId="0" applyFont="1"/>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43" fontId="6" fillId="0" borderId="0" xfId="0" applyNumberFormat="1" applyFont="1" applyAlignment="1">
      <alignment horizontal="center"/>
    </xf>
    <xf numFmtId="164" fontId="2" fillId="0" borderId="0" xfId="0" applyNumberFormat="1" applyFont="1"/>
    <xf numFmtId="165" fontId="0" fillId="0" borderId="0" xfId="3" applyNumberFormat="1" applyFont="1"/>
    <xf numFmtId="0" fontId="3" fillId="0" borderId="0" xfId="0" applyFont="1"/>
    <xf numFmtId="0" fontId="12" fillId="0" borderId="0" xfId="0" applyFont="1" applyAlignment="1">
      <alignment horizontal="left" vertical="top"/>
    </xf>
    <xf numFmtId="0" fontId="9" fillId="0" borderId="0" xfId="0" quotePrefix="1" applyFont="1" applyAlignment="1">
      <alignment horizontal="center"/>
    </xf>
    <xf numFmtId="0" fontId="0" fillId="4" borderId="18" xfId="0" applyFill="1" applyBorder="1" applyAlignment="1">
      <alignment horizontal="center"/>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2" fillId="0" borderId="0" xfId="0" applyFont="1" applyAlignment="1">
      <alignment horizontal="left" vertical="center" wrapText="1"/>
    </xf>
    <xf numFmtId="0" fontId="12" fillId="0" borderId="0" xfId="0" applyFont="1" applyAlignment="1">
      <alignment horizontal="left" vertical="center" wrapText="1" indent="5"/>
    </xf>
    <xf numFmtId="0" fontId="12" fillId="0" borderId="0" xfId="0" applyFont="1" applyAlignment="1">
      <alignment horizontal="left" vertical="top" wrapText="1"/>
    </xf>
    <xf numFmtId="0" fontId="12" fillId="0" borderId="0" xfId="0" applyFont="1" applyAlignment="1">
      <alignment horizontal="left" vertical="top"/>
    </xf>
    <xf numFmtId="0" fontId="15" fillId="2" borderId="0" xfId="0" applyFont="1" applyFill="1" applyAlignment="1">
      <alignment horizontal="center" vertical="center"/>
    </xf>
    <xf numFmtId="0" fontId="13" fillId="0" borderId="0" xfId="0" applyFont="1" applyAlignment="1">
      <alignment horizontal="center"/>
    </xf>
    <xf numFmtId="0" fontId="9" fillId="0" borderId="0" xfId="0" quotePrefix="1" applyFont="1" applyAlignment="1">
      <alignment horizontal="center"/>
    </xf>
    <xf numFmtId="43" fontId="0" fillId="4" borderId="18" xfId="0" applyNumberFormat="1" applyFill="1" applyBorder="1"/>
    <xf numFmtId="43" fontId="0" fillId="4" borderId="9" xfId="0" applyNumberFormat="1" applyFill="1" applyBorder="1"/>
    <xf numFmtId="43" fontId="0" fillId="4" borderId="23" xfId="0" applyNumberFormat="1" applyFill="1" applyBorder="1"/>
    <xf numFmtId="43" fontId="0" fillId="4" borderId="10" xfId="0" applyNumberFormat="1" applyFill="1" applyBorder="1"/>
    <xf numFmtId="0" fontId="3" fillId="0" borderId="0" xfId="0" applyFont="1" applyAlignment="1">
      <alignment horizontal="center"/>
    </xf>
    <xf numFmtId="0" fontId="0" fillId="2" borderId="25" xfId="0" applyFill="1" applyBorder="1"/>
    <xf numFmtId="0" fontId="0" fillId="2" borderId="26" xfId="0" applyFill="1" applyBorder="1"/>
    <xf numFmtId="0" fontId="0" fillId="0" borderId="11" xfId="0" applyBorder="1"/>
    <xf numFmtId="0" fontId="1" fillId="0" borderId="0" xfId="0" applyFont="1"/>
    <xf numFmtId="0" fontId="20" fillId="0" borderId="0" xfId="0" applyFont="1"/>
    <xf numFmtId="0" fontId="0" fillId="4" borderId="18" xfId="0" applyFill="1" applyBorder="1"/>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NP</a:t>
            </a:r>
            <a:r>
              <a:rPr lang="en-US" baseline="0"/>
              <a:t>V Profile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19035</c:v>
                </c:pt>
                <c:pt idx="1">
                  <c:v>16216.599135208417</c:v>
                </c:pt>
                <c:pt idx="2">
                  <c:v>13680.348052862137</c:v>
                </c:pt>
                <c:pt idx="3">
                  <c:v>11391.230076910681</c:v>
                </c:pt>
                <c:pt idx="4">
                  <c:v>9319.2691731257364</c:v>
                </c:pt>
                <c:pt idx="5">
                  <c:v>7438.7156722235304</c:v>
                </c:pt>
                <c:pt idx="6">
                  <c:v>5727.3766838437914</c:v>
                </c:pt>
                <c:pt idx="7">
                  <c:v>4166.0633047448027</c:v>
                </c:pt>
                <c:pt idx="8">
                  <c:v>1429.1060527499321</c:v>
                </c:pt>
                <c:pt idx="9">
                  <c:v>226.35245198903067</c:v>
                </c:pt>
                <c:pt idx="10">
                  <c:v>-881.17953711514201</c:v>
                </c:pt>
                <c:pt idx="11">
                  <c:v>-1903.184813297692</c:v>
                </c:pt>
                <c:pt idx="12">
                  <c:v>-2848.1907423476223</c:v>
                </c:pt>
                <c:pt idx="13">
                  <c:v>-3723.7168426625431</c:v>
                </c:pt>
                <c:pt idx="14">
                  <c:v>-4536.4102505402698</c:v>
                </c:pt>
              </c:numCache>
            </c:numRef>
          </c:yVal>
          <c:smooth val="1"/>
          <c:extLst>
            <c:ext xmlns:c16="http://schemas.microsoft.com/office/drawing/2014/chart" uri="{C3380CC4-5D6E-409C-BE32-E72D297353CC}">
              <c16:uniqueId val="{00000000-C016-483C-AAE5-61EF7C723C7E}"/>
            </c:ext>
          </c:extLst>
        </c:ser>
        <c:dLbls>
          <c:showLegendKey val="0"/>
          <c:showVal val="0"/>
          <c:showCatName val="0"/>
          <c:showSerName val="0"/>
          <c:showPercent val="0"/>
          <c:showBubbleSize val="0"/>
        </c:dLbls>
        <c:axId val="386094880"/>
        <c:axId val="88104896"/>
      </c:scatterChart>
      <c:valAx>
        <c:axId val="3860948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Discount Rate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04896"/>
        <c:crosses val="autoZero"/>
        <c:crossBetween val="midCat"/>
      </c:valAx>
      <c:valAx>
        <c:axId val="88104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94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3 years old, originally had an expected life of 7 years, is being depreciated as a  5-year MACRS asset from its purchase price of $360,000. It can be sold now for $75,000. If the old machine is used for 4 more years instead of being replaced now, it is expected to have a $30,000 before-tax residual value at that time. The annual cash expenses for the old machine are $125,000 and its output produces $600,000 in annual sales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$445,000 and an expected salvage value of $60,000 at the end of its 4 years of planned usage. There will also be shipping and installation expenses of $25,000. The constant investment in parts and supplies for the machine would increase by a total of $12,500 from the current level with the old machine if the new machine is purchased and the old one is salvaged. The company expects that annual cash expenses for the new machine will be $195,000 and its output is expected to produce $825,0000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$450,000 at 5% interest, resulting in increased interest expense of $22,500 per year. The required rate of return for this project is 8% and the company's marginal tax rate is 22%.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in cells E47, and I55:L55), and ATSV difference (cell K62)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13</xdr:col>
      <xdr:colOff>134470</xdr:colOff>
      <xdr:row>25</xdr:row>
      <xdr:rowOff>112059</xdr:rowOff>
    </xdr:from>
    <xdr:to>
      <xdr:col>18</xdr:col>
      <xdr:colOff>133789</xdr:colOff>
      <xdr:row>34</xdr:row>
      <xdr:rowOff>44755</xdr:rowOff>
    </xdr:to>
    <xdr:sp macro="" textlink="">
      <xdr:nvSpPr>
        <xdr:cNvPr id="4" name="Rectangle 3">
          <a:extLst>
            <a:ext uri="{FF2B5EF4-FFF2-40B4-BE49-F238E27FC236}">
              <a16:creationId xmlns:a16="http://schemas.microsoft.com/office/drawing/2014/main" id="{5B3A5F1C-43F8-46C7-B745-653EACA44C1C}"/>
            </a:ext>
          </a:extLst>
        </xdr:cNvPr>
        <xdr:cNvSpPr/>
      </xdr:nvSpPr>
      <xdr:spPr>
        <a:xfrm>
          <a:off x="9984441" y="4953000"/>
          <a:ext cx="3170583" cy="1669608"/>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400" b="1"/>
            <a:t>Your formulas</a:t>
          </a:r>
          <a:r>
            <a:rPr lang="en-US" sz="1400" b="1" baseline="0"/>
            <a:t> need to work for any changes in the listed inputs, but all other values, including depreciation percentages, can be hard-coded. The depreciation types will not change. </a:t>
          </a:r>
          <a:endParaRPr lang="en-US" sz="1400" b="1"/>
        </a:p>
      </xdr:txBody>
    </xdr:sp>
    <xdr:clientData/>
  </xdr:twoCellAnchor>
  <xdr:twoCellAnchor>
    <xdr:from>
      <xdr:col>13</xdr:col>
      <xdr:colOff>605117</xdr:colOff>
      <xdr:row>37</xdr:row>
      <xdr:rowOff>123265</xdr:rowOff>
    </xdr:from>
    <xdr:to>
      <xdr:col>19</xdr:col>
      <xdr:colOff>337638</xdr:colOff>
      <xdr:row>53</xdr:row>
      <xdr:rowOff>144705</xdr:rowOff>
    </xdr:to>
    <xdr:sp macro="" textlink="">
      <xdr:nvSpPr>
        <xdr:cNvPr id="6" name="Rectangle 5">
          <a:extLst>
            <a:ext uri="{FF2B5EF4-FFF2-40B4-BE49-F238E27FC236}">
              <a16:creationId xmlns:a16="http://schemas.microsoft.com/office/drawing/2014/main" id="{D53ADA20-EB8F-4723-BDDC-BD1ABD73EE9F}"/>
            </a:ext>
          </a:extLst>
        </xdr:cNvPr>
        <xdr:cNvSpPr/>
      </xdr:nvSpPr>
      <xdr:spPr>
        <a:xfrm>
          <a:off x="10455088" y="7283824"/>
          <a:ext cx="3520109" cy="330476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600" b="1" baseline="0">
            <a:solidFill>
              <a:schemeClr val="tx1"/>
            </a:solidFill>
            <a:effectLst/>
            <a:latin typeface="+mn-lt"/>
            <a:ea typeface="+mn-ea"/>
            <a:cs typeface="+mn-cs"/>
          </a:endParaRPr>
        </a:p>
        <a:p>
          <a:pPr algn="ctr"/>
          <a:r>
            <a:rPr lang="en-US" sz="1600" b="1" baseline="0">
              <a:solidFill>
                <a:schemeClr val="tx1"/>
              </a:solidFill>
              <a:effectLst/>
              <a:latin typeface="+mn-lt"/>
              <a:ea typeface="+mn-ea"/>
              <a:cs typeface="+mn-cs"/>
            </a:rPr>
            <a:t>YOU CAN SET THIS UP ANY WAY THAT YOU WANT AS LONG AS YOU PUT THE FORMULA FOR THE NET INITIAL OUTLAY IN CELL E47, PUT THE FORMULAS FOR THE TOTAL CASH FLOWS FOR YEARS 1-4 IN CELLS I55:L55, AND PUT THE FORMULA FOR THE ATSV DIFFERENCE IN CELL K62 AND THE COMPUTE CORRECTLY AND THEY ADJUST CORRECTLY TO CHANGES IN THE INPUTS.</a:t>
          </a:r>
          <a:endParaRPr lang="en-US"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33</xdr:row>
      <xdr:rowOff>178594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112439"/>
          <a:ext cx="4569412" cy="14895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an </a:t>
          </a:r>
          <a:r>
            <a:rPr lang="en-US" sz="1100" u="sng" baseline="0"/>
            <a:t>Excel data table </a:t>
          </a:r>
          <a:r>
            <a:rPr lang="en-US" sz="1100" baseline="0"/>
            <a:t>that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with a title, dollar format on the y-axis and percent format on the x-axis.  [6 Points]</a:t>
          </a:r>
          <a:endParaRPr lang="en-US" sz="1100"/>
        </a:p>
      </xdr:txBody>
    </xdr:sp>
    <xdr:clientData/>
  </xdr:twoCellAnchor>
  <xdr:twoCellAnchor>
    <xdr:from>
      <xdr:col>6</xdr:col>
      <xdr:colOff>177248</xdr:colOff>
      <xdr:row>35</xdr:row>
      <xdr:rowOff>152400</xdr:rowOff>
    </xdr:from>
    <xdr:to>
      <xdr:col>13</xdr:col>
      <xdr:colOff>64604</xdr:colOff>
      <xdr:row>50</xdr:row>
      <xdr:rowOff>139148</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282574</xdr:colOff>
      <xdr:row>3</xdr:row>
      <xdr:rowOff>0</xdr:rowOff>
    </xdr:from>
    <xdr:to>
      <xdr:col>7</xdr:col>
      <xdr:colOff>612912</xdr:colOff>
      <xdr:row>19</xdr:row>
      <xdr:rowOff>8283</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4" y="604630"/>
          <a:ext cx="5399295" cy="31308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a:t>
          </a:r>
          <a:r>
            <a:rPr lang="en-US" sz="1100" b="1" baseline="0"/>
            <a:t>marginal tax rate is 21%.</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DD53E-EF6A-4E6F-9489-F49388BEC2F4}">
  <dimension ref="B1:K52"/>
  <sheetViews>
    <sheetView showGridLines="0" tabSelected="1" zoomScale="130" zoomScaleNormal="130" workbookViewId="0">
      <selection activeCell="J8" sqref="J8"/>
    </sheetView>
  </sheetViews>
  <sheetFormatPr defaultColWidth="8.85546875" defaultRowHeight="15" x14ac:dyDescent="0.25"/>
  <cols>
    <col min="1" max="1" width="2.7109375" style="109" customWidth="1"/>
    <col min="2" max="3" width="8.85546875" style="109"/>
    <col min="4" max="4" width="16.5703125" style="109" customWidth="1"/>
    <col min="5" max="5" width="8.85546875" style="109"/>
    <col min="6" max="6" width="17.5703125" style="109" customWidth="1"/>
    <col min="7" max="16384" width="8.85546875" style="109"/>
  </cols>
  <sheetData>
    <row r="1" spans="2:6" ht="15.75" thickBot="1" x14ac:dyDescent="0.3"/>
    <row r="2" spans="2:6" ht="15.75" thickBot="1" x14ac:dyDescent="0.3">
      <c r="B2" s="126" t="s">
        <v>233</v>
      </c>
      <c r="C2" s="126"/>
      <c r="D2" s="126"/>
      <c r="E2" s="126"/>
      <c r="F2" s="169"/>
    </row>
    <row r="3" spans="2:6" ht="15.75" thickBot="1" x14ac:dyDescent="0.3">
      <c r="B3" s="126"/>
      <c r="C3" s="126"/>
      <c r="D3" s="126"/>
      <c r="E3" s="126"/>
    </row>
    <row r="4" spans="2:6" ht="15.75" thickBot="1" x14ac:dyDescent="0.3">
      <c r="B4" s="126" t="s">
        <v>234</v>
      </c>
      <c r="E4" s="135"/>
      <c r="F4" s="136"/>
    </row>
    <row r="5" spans="2:6" x14ac:dyDescent="0.25">
      <c r="B5" s="126"/>
    </row>
    <row r="6" spans="2:6" ht="18.75" x14ac:dyDescent="0.3">
      <c r="B6" s="110" t="s">
        <v>35</v>
      </c>
    </row>
    <row r="7" spans="2:6" ht="18.75" x14ac:dyDescent="0.3">
      <c r="B7" s="110" t="s">
        <v>213</v>
      </c>
    </row>
    <row r="8" spans="2:6" ht="18.75" x14ac:dyDescent="0.3">
      <c r="B8" s="110" t="s">
        <v>235</v>
      </c>
    </row>
    <row r="9" spans="2:6" ht="18.75" customHeight="1" x14ac:dyDescent="0.3">
      <c r="B9" s="110" t="s">
        <v>236</v>
      </c>
    </row>
    <row r="10" spans="2:6" ht="18.75" customHeight="1" x14ac:dyDescent="0.3">
      <c r="B10" s="110" t="s">
        <v>237</v>
      </c>
    </row>
    <row r="11" spans="2:6" ht="12" customHeight="1" x14ac:dyDescent="0.3">
      <c r="B11" s="110"/>
    </row>
    <row r="12" spans="2:6" ht="18.75" x14ac:dyDescent="0.3">
      <c r="B12" s="110" t="s">
        <v>214</v>
      </c>
    </row>
    <row r="13" spans="2:6" ht="7.5" customHeight="1" x14ac:dyDescent="0.3">
      <c r="B13" s="110"/>
    </row>
    <row r="14" spans="2:6" ht="18.75" x14ac:dyDescent="0.3">
      <c r="B14" s="110" t="s">
        <v>36</v>
      </c>
    </row>
    <row r="15" spans="2:6" ht="18.75" x14ac:dyDescent="0.3">
      <c r="B15" s="110" t="s">
        <v>125</v>
      </c>
    </row>
    <row r="16" spans="2:6" ht="10.5" customHeight="1" x14ac:dyDescent="0.3">
      <c r="B16" s="110"/>
    </row>
    <row r="17" spans="2:11" ht="18.75" x14ac:dyDescent="0.3">
      <c r="B17" s="110" t="s">
        <v>215</v>
      </c>
    </row>
    <row r="18" spans="2:11" ht="18.75" x14ac:dyDescent="0.3">
      <c r="B18" s="110" t="s">
        <v>216</v>
      </c>
    </row>
    <row r="19" spans="2:11" ht="18.75" x14ac:dyDescent="0.3">
      <c r="B19" s="110" t="s">
        <v>217</v>
      </c>
    </row>
    <row r="20" spans="2:11" ht="9" customHeight="1" x14ac:dyDescent="0.3">
      <c r="B20" s="110"/>
    </row>
    <row r="21" spans="2:11" x14ac:dyDescent="0.25">
      <c r="B21" s="109" t="s">
        <v>238</v>
      </c>
    </row>
    <row r="22" spans="2:11" ht="8.25" customHeight="1" x14ac:dyDescent="0.3">
      <c r="B22" s="110"/>
    </row>
    <row r="23" spans="2:11" x14ac:dyDescent="0.25">
      <c r="B23" s="109" t="s">
        <v>218</v>
      </c>
    </row>
    <row r="24" spans="2:11" ht="6" customHeight="1" x14ac:dyDescent="0.25"/>
    <row r="25" spans="2:11" x14ac:dyDescent="0.25">
      <c r="B25" s="109" t="s">
        <v>37</v>
      </c>
    </row>
    <row r="26" spans="2:11" ht="8.25" customHeight="1" x14ac:dyDescent="0.25"/>
    <row r="27" spans="2:11" x14ac:dyDescent="0.25">
      <c r="B27" s="109" t="s">
        <v>219</v>
      </c>
    </row>
    <row r="28" spans="2:11" x14ac:dyDescent="0.25">
      <c r="B28" s="109" t="s">
        <v>220</v>
      </c>
    </row>
    <row r="29" spans="2:11" x14ac:dyDescent="0.25">
      <c r="B29" s="109" t="s">
        <v>221</v>
      </c>
    </row>
    <row r="30" spans="2:11" ht="6" customHeight="1" x14ac:dyDescent="0.25"/>
    <row r="31" spans="2:11" ht="6" customHeight="1" thickBot="1" x14ac:dyDescent="0.3">
      <c r="B31" s="166"/>
      <c r="C31" s="166"/>
      <c r="D31" s="166"/>
      <c r="E31" s="166"/>
      <c r="F31" s="166"/>
      <c r="G31" s="166"/>
      <c r="H31" s="166"/>
      <c r="I31" s="166"/>
      <c r="J31" s="166"/>
      <c r="K31" s="166"/>
    </row>
    <row r="32" spans="2:11" s="115" customFormat="1" ht="8.25" customHeight="1" x14ac:dyDescent="0.25"/>
    <row r="33" spans="2:3" ht="18.75" x14ac:dyDescent="0.3">
      <c r="B33" s="110" t="s">
        <v>222</v>
      </c>
    </row>
    <row r="34" spans="2:3" ht="8.25" customHeight="1" x14ac:dyDescent="0.25"/>
    <row r="35" spans="2:3" s="167" customFormat="1" ht="23.25" customHeight="1" x14ac:dyDescent="0.45">
      <c r="B35" s="109" t="s">
        <v>223</v>
      </c>
      <c r="C35" s="110" t="s">
        <v>224</v>
      </c>
    </row>
    <row r="36" spans="2:3" s="167" customFormat="1" ht="9" customHeight="1" x14ac:dyDescent="0.25">
      <c r="B36" s="109"/>
      <c r="C36" s="109"/>
    </row>
    <row r="37" spans="2:3" s="167" customFormat="1" x14ac:dyDescent="0.25">
      <c r="B37" s="109"/>
      <c r="C37" s="168" t="s">
        <v>239</v>
      </c>
    </row>
    <row r="38" spans="2:3" s="167" customFormat="1" x14ac:dyDescent="0.25">
      <c r="B38" s="109" t="s">
        <v>223</v>
      </c>
      <c r="C38" s="109" t="s">
        <v>240</v>
      </c>
    </row>
    <row r="39" spans="2:3" s="167" customFormat="1" x14ac:dyDescent="0.25">
      <c r="B39" s="109"/>
      <c r="C39" s="109" t="s">
        <v>225</v>
      </c>
    </row>
    <row r="40" spans="2:3" s="167" customFormat="1" x14ac:dyDescent="0.25">
      <c r="B40" s="109" t="s">
        <v>223</v>
      </c>
      <c r="C40" s="109" t="s">
        <v>226</v>
      </c>
    </row>
    <row r="41" spans="2:3" s="167" customFormat="1" x14ac:dyDescent="0.25">
      <c r="B41" s="109" t="s">
        <v>223</v>
      </c>
      <c r="C41" s="109" t="s">
        <v>227</v>
      </c>
    </row>
    <row r="42" spans="2:3" s="167" customFormat="1" x14ac:dyDescent="0.25">
      <c r="B42" s="109" t="s">
        <v>223</v>
      </c>
      <c r="C42" s="109" t="s">
        <v>241</v>
      </c>
    </row>
    <row r="43" spans="2:3" s="167" customFormat="1" x14ac:dyDescent="0.25">
      <c r="B43" s="109"/>
      <c r="C43" s="109" t="s">
        <v>225</v>
      </c>
    </row>
    <row r="44" spans="2:3" s="167" customFormat="1" x14ac:dyDescent="0.25">
      <c r="B44" s="109" t="s">
        <v>223</v>
      </c>
      <c r="C44" s="109" t="s">
        <v>226</v>
      </c>
    </row>
    <row r="45" spans="2:3" s="167" customFormat="1" x14ac:dyDescent="0.25">
      <c r="B45" s="109" t="s">
        <v>223</v>
      </c>
      <c r="C45" s="109" t="s">
        <v>227</v>
      </c>
    </row>
    <row r="47" spans="2:3" s="167" customFormat="1" x14ac:dyDescent="0.25">
      <c r="B47" s="109"/>
      <c r="C47" s="168" t="s">
        <v>228</v>
      </c>
    </row>
    <row r="48" spans="2:3" x14ac:dyDescent="0.25">
      <c r="B48" s="109" t="s">
        <v>223</v>
      </c>
      <c r="C48" s="109" t="s">
        <v>229</v>
      </c>
    </row>
    <row r="49" spans="2:3" x14ac:dyDescent="0.25">
      <c r="B49" s="109" t="s">
        <v>223</v>
      </c>
      <c r="C49" s="109" t="s">
        <v>230</v>
      </c>
    </row>
    <row r="50" spans="2:3" x14ac:dyDescent="0.25">
      <c r="B50" s="109" t="s">
        <v>223</v>
      </c>
      <c r="C50" s="109" t="s">
        <v>231</v>
      </c>
    </row>
    <row r="52" spans="2:3" s="167" customFormat="1" x14ac:dyDescent="0.25">
      <c r="B52" s="109"/>
      <c r="C52" s="168" t="s">
        <v>232</v>
      </c>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zoomScaleNormal="100" workbookViewId="0">
      <pane xSplit="30735" topLeftCell="J1"/>
      <selection pane="topRight" activeCell="J1" sqref="J1"/>
    </sheetView>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4" style="2" customWidth="1"/>
    <col min="6" max="6" width="9.28515625" style="2"/>
    <col min="7" max="7" width="20" style="2" customWidth="1"/>
    <col min="8" max="8" width="0.5703125" style="2" customWidth="1"/>
    <col min="9" max="13" width="13.85546875" style="2" customWidth="1"/>
    <col min="14" max="14" width="9.28515625" style="2"/>
    <col min="15" max="15" width="10.5703125" style="2" bestFit="1" customWidth="1"/>
    <col min="16" max="16384" width="9.28515625" style="2"/>
  </cols>
  <sheetData>
    <row r="8" spans="13:17" ht="19.5" thickBot="1" x14ac:dyDescent="0.35">
      <c r="M8" s="130" t="s">
        <v>0</v>
      </c>
      <c r="N8" s="130"/>
      <c r="O8" s="130"/>
      <c r="P8" s="130"/>
      <c r="Q8" s="130"/>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1" t="s">
        <v>6</v>
      </c>
      <c r="C27" s="131"/>
      <c r="D27" s="131"/>
      <c r="E27" s="131"/>
      <c r="F27" s="131"/>
      <c r="G27" s="131"/>
      <c r="H27" s="131"/>
      <c r="I27" s="131"/>
      <c r="J27" s="131"/>
      <c r="K27" s="131"/>
      <c r="L27" s="13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4" t="s">
        <v>7</v>
      </c>
      <c r="C29" s="104"/>
      <c r="D29" s="104"/>
      <c r="E29" s="104"/>
      <c r="F29" s="104" t="s">
        <v>8</v>
      </c>
      <c r="G29" s="104"/>
      <c r="H29" s="107"/>
      <c r="I29" s="104"/>
      <c r="J29" s="104" t="s">
        <v>11</v>
      </c>
      <c r="K29" s="101"/>
      <c r="L29" s="101"/>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5" t="s">
        <v>9</v>
      </c>
      <c r="C30" s="109"/>
      <c r="D30" s="109"/>
      <c r="E30" s="108">
        <v>360000</v>
      </c>
      <c r="F30" s="105" t="s">
        <v>9</v>
      </c>
      <c r="G30" s="109"/>
      <c r="H30" s="109"/>
      <c r="I30" s="108">
        <v>445000</v>
      </c>
      <c r="J30" s="105" t="s">
        <v>12</v>
      </c>
      <c r="K30" s="109"/>
      <c r="L30" s="106">
        <v>0.22</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5" t="s">
        <v>165</v>
      </c>
      <c r="C31" s="109"/>
      <c r="D31" s="109"/>
      <c r="E31" s="108">
        <v>75000</v>
      </c>
      <c r="F31" s="105" t="s">
        <v>166</v>
      </c>
      <c r="G31" s="109"/>
      <c r="H31" s="109"/>
      <c r="I31" s="108">
        <v>25000</v>
      </c>
      <c r="J31" s="105" t="s">
        <v>13</v>
      </c>
      <c r="K31" s="109"/>
      <c r="L31" s="106">
        <v>0.08</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5" t="s">
        <v>169</v>
      </c>
      <c r="C32" s="109"/>
      <c r="D32" s="109"/>
      <c r="E32" s="108">
        <v>30000</v>
      </c>
      <c r="F32" s="105" t="s">
        <v>169</v>
      </c>
      <c r="G32" s="109"/>
      <c r="H32" s="109"/>
      <c r="I32" s="108">
        <v>60000</v>
      </c>
      <c r="J32" s="103"/>
      <c r="K32" s="102"/>
      <c r="L32" s="102"/>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5" t="s">
        <v>10</v>
      </c>
      <c r="C33" s="109"/>
      <c r="D33" s="109"/>
      <c r="E33" s="108">
        <v>125000</v>
      </c>
      <c r="F33" s="105" t="s">
        <v>10</v>
      </c>
      <c r="G33" s="109"/>
      <c r="H33" s="109"/>
      <c r="I33" s="108">
        <v>195000</v>
      </c>
      <c r="J33" s="103"/>
      <c r="K33" s="102"/>
      <c r="L33" s="102"/>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5" t="s">
        <v>209</v>
      </c>
      <c r="C34" s="109"/>
      <c r="D34" s="109"/>
      <c r="E34" s="108">
        <v>600000</v>
      </c>
      <c r="F34" s="105" t="s">
        <v>209</v>
      </c>
      <c r="G34" s="109"/>
      <c r="H34" s="109"/>
      <c r="I34" s="108">
        <v>825000</v>
      </c>
      <c r="J34" s="103"/>
      <c r="K34" s="102"/>
      <c r="L34" s="102"/>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1"/>
      <c r="C36" s="131"/>
      <c r="D36" s="131"/>
      <c r="E36" s="131"/>
      <c r="F36" s="131"/>
      <c r="G36" s="131"/>
      <c r="H36" s="131"/>
      <c r="I36" s="131"/>
      <c r="J36" s="131"/>
      <c r="K36" s="131"/>
      <c r="L36" s="131"/>
      <c r="M36" s="131"/>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32" t="s">
        <v>53</v>
      </c>
      <c r="C39" s="132"/>
      <c r="D39" s="132"/>
      <c r="E39" s="132"/>
      <c r="G39" s="133" t="s">
        <v>168</v>
      </c>
      <c r="H39" s="133"/>
      <c r="I39" s="133"/>
      <c r="J39" s="133"/>
      <c r="K39" s="133"/>
    </row>
    <row r="40" spans="1:36" s="1" customFormat="1" ht="17.25" x14ac:dyDescent="0.4">
      <c r="B40" s="1" t="s">
        <v>54</v>
      </c>
      <c r="E40" s="1">
        <f>-I30</f>
        <v>-445000</v>
      </c>
      <c r="I40" s="111" t="s">
        <v>55</v>
      </c>
      <c r="J40" s="111" t="s">
        <v>56</v>
      </c>
      <c r="K40" s="111" t="s">
        <v>57</v>
      </c>
      <c r="L40" s="123" t="s">
        <v>167</v>
      </c>
      <c r="O40" s="47"/>
    </row>
    <row r="41" spans="1:36" s="1" customFormat="1" x14ac:dyDescent="0.25">
      <c r="B41" s="1" t="s">
        <v>58</v>
      </c>
      <c r="E41" s="1">
        <f>-I31</f>
        <v>-25000</v>
      </c>
      <c r="G41" s="1" t="s">
        <v>59</v>
      </c>
      <c r="I41" s="1">
        <f>$I$30*O10</f>
        <v>89000</v>
      </c>
      <c r="J41" s="1">
        <f>$I$30*O11</f>
        <v>142400</v>
      </c>
      <c r="K41" s="1">
        <f>$I$30*O12</f>
        <v>85440</v>
      </c>
      <c r="L41" s="102">
        <f>$I$30*O13</f>
        <v>51264</v>
      </c>
    </row>
    <row r="42" spans="1:36" s="1" customFormat="1" ht="17.25" x14ac:dyDescent="0.4">
      <c r="B42" s="1" t="s">
        <v>60</v>
      </c>
      <c r="E42" s="1">
        <v>-12500</v>
      </c>
      <c r="G42" s="1" t="s">
        <v>61</v>
      </c>
      <c r="I42" s="48">
        <f>E30*O13</f>
        <v>41472</v>
      </c>
      <c r="J42" s="48">
        <f>E30*O14</f>
        <v>41472</v>
      </c>
      <c r="K42" s="48">
        <f>E30*O15</f>
        <v>20736</v>
      </c>
      <c r="L42" s="48">
        <v>0</v>
      </c>
      <c r="M42" s="48"/>
    </row>
    <row r="43" spans="1:36" s="1" customFormat="1" x14ac:dyDescent="0.25">
      <c r="B43" s="1" t="s">
        <v>63</v>
      </c>
      <c r="E43" s="1">
        <f>E31</f>
        <v>75000</v>
      </c>
      <c r="G43" s="1" t="s">
        <v>64</v>
      </c>
      <c r="I43" s="1">
        <f>I41-I42</f>
        <v>47528</v>
      </c>
      <c r="J43" s="1">
        <f t="shared" ref="J43:K43" si="0">J41-J42</f>
        <v>100928</v>
      </c>
      <c r="K43" s="1">
        <f t="shared" si="0"/>
        <v>64704</v>
      </c>
      <c r="L43" s="102">
        <f t="shared" ref="L43" si="1">L41-L42</f>
        <v>51264</v>
      </c>
    </row>
    <row r="44" spans="1:36" s="1" customFormat="1" x14ac:dyDescent="0.25">
      <c r="B44" s="1" t="s">
        <v>65</v>
      </c>
      <c r="D44" s="1">
        <f>E30*SUM(O13:O15)</f>
        <v>103679.99999999999</v>
      </c>
      <c r="L44" s="102"/>
    </row>
    <row r="45" spans="1:36" s="1" customFormat="1" x14ac:dyDescent="0.25">
      <c r="B45" s="1" t="s">
        <v>92</v>
      </c>
      <c r="D45" s="1">
        <f>E43-D44</f>
        <v>-28679.999999999985</v>
      </c>
      <c r="G45" s="1" t="s">
        <v>86</v>
      </c>
      <c r="I45" s="1">
        <f>I34-E34</f>
        <v>225000</v>
      </c>
      <c r="J45" s="1">
        <f>I45</f>
        <v>225000</v>
      </c>
      <c r="K45" s="1">
        <f t="shared" ref="K45:L45" si="2">J45</f>
        <v>225000</v>
      </c>
      <c r="L45" s="102">
        <f t="shared" si="2"/>
        <v>225000</v>
      </c>
    </row>
    <row r="46" spans="1:36" s="1" customFormat="1" ht="18" thickBot="1" x14ac:dyDescent="0.45">
      <c r="B46" s="1" t="s">
        <v>67</v>
      </c>
      <c r="E46" s="48">
        <f>-L30*D45</f>
        <v>6309.5999999999967</v>
      </c>
      <c r="G46" s="1" t="s">
        <v>66</v>
      </c>
      <c r="I46" s="1">
        <f>E33-I33</f>
        <v>-70000</v>
      </c>
      <c r="J46" s="1">
        <f>I46</f>
        <v>-70000</v>
      </c>
      <c r="K46" s="1">
        <f t="shared" ref="K46:L46" si="3">J46</f>
        <v>-70000</v>
      </c>
      <c r="L46" s="102">
        <f t="shared" si="3"/>
        <v>-70000</v>
      </c>
    </row>
    <row r="47" spans="1:36" s="1" customFormat="1" ht="18" thickBot="1" x14ac:dyDescent="0.45">
      <c r="B47" s="1" t="s">
        <v>69</v>
      </c>
      <c r="E47" s="159">
        <f>SUM(E40:E46)</f>
        <v>-401190.40000000002</v>
      </c>
      <c r="G47" s="1" t="s">
        <v>68</v>
      </c>
      <c r="I47" s="48">
        <f>-I43</f>
        <v>-47528</v>
      </c>
      <c r="J47" s="48">
        <f t="shared" ref="J47:K47" si="4">-J43</f>
        <v>-100928</v>
      </c>
      <c r="K47" s="48">
        <f t="shared" si="4"/>
        <v>-64704</v>
      </c>
      <c r="L47" s="48">
        <f t="shared" ref="L47" si="5">-L43</f>
        <v>-51264</v>
      </c>
      <c r="M47" s="48"/>
    </row>
    <row r="48" spans="1:36" s="1" customFormat="1" x14ac:dyDescent="0.25">
      <c r="G48" s="1" t="s">
        <v>70</v>
      </c>
      <c r="I48" s="1">
        <f>SUM(I45:I47)</f>
        <v>107472</v>
      </c>
      <c r="J48" s="1">
        <f t="shared" ref="J48:K48" si="6">SUM(J45:J47)</f>
        <v>54072</v>
      </c>
      <c r="K48" s="1">
        <f t="shared" si="6"/>
        <v>90296</v>
      </c>
      <c r="L48" s="102">
        <f t="shared" ref="L48" si="7">SUM(L45:L47)</f>
        <v>103736</v>
      </c>
    </row>
    <row r="49" spans="7:13" s="1" customFormat="1" ht="17.25" x14ac:dyDescent="0.4">
      <c r="G49" s="1" t="s">
        <v>71</v>
      </c>
      <c r="I49" s="48">
        <f>-$L$30*I48</f>
        <v>-23643.84</v>
      </c>
      <c r="J49" s="48">
        <f t="shared" ref="J49:K49" si="8">-$L$30*J48</f>
        <v>-11895.84</v>
      </c>
      <c r="K49" s="48">
        <f t="shared" si="8"/>
        <v>-19865.12</v>
      </c>
      <c r="L49" s="48">
        <f t="shared" ref="L49" si="9">-$L$30*L48</f>
        <v>-22821.920000000002</v>
      </c>
      <c r="M49" s="48"/>
    </row>
    <row r="50" spans="7:13" s="1" customFormat="1" x14ac:dyDescent="0.25">
      <c r="G50" s="1" t="s">
        <v>72</v>
      </c>
      <c r="I50" s="1">
        <f>SUM(I48:I49)</f>
        <v>83828.160000000003</v>
      </c>
      <c r="J50" s="1">
        <f t="shared" ref="J50:K50" si="10">SUM(J48:J49)</f>
        <v>42176.160000000003</v>
      </c>
      <c r="K50" s="1">
        <f t="shared" si="10"/>
        <v>70430.880000000005</v>
      </c>
      <c r="L50" s="102">
        <f t="shared" ref="L50" si="11">SUM(L48:L49)</f>
        <v>80914.080000000002</v>
      </c>
    </row>
    <row r="51" spans="7:13" s="1" customFormat="1" ht="17.25" x14ac:dyDescent="0.4">
      <c r="G51" s="1" t="s">
        <v>73</v>
      </c>
      <c r="I51" s="48">
        <f>-I47</f>
        <v>47528</v>
      </c>
      <c r="J51" s="48">
        <f t="shared" ref="J51:K51" si="12">-J47</f>
        <v>100928</v>
      </c>
      <c r="K51" s="48">
        <f t="shared" si="12"/>
        <v>64704</v>
      </c>
      <c r="L51" s="48">
        <f t="shared" ref="L51" si="13">-L47</f>
        <v>51264</v>
      </c>
      <c r="M51" s="48"/>
    </row>
    <row r="52" spans="7:13" s="1" customFormat="1" x14ac:dyDescent="0.25">
      <c r="G52" s="1" t="s">
        <v>74</v>
      </c>
      <c r="I52" s="1">
        <f>SUM(I50:I51)</f>
        <v>131356.16</v>
      </c>
      <c r="J52" s="1">
        <f t="shared" ref="J52:K52" si="14">SUM(J50:J51)</f>
        <v>143104.16</v>
      </c>
      <c r="K52" s="1">
        <f t="shared" si="14"/>
        <v>135134.88</v>
      </c>
      <c r="L52" s="102">
        <f t="shared" ref="L52" si="15">SUM(L50:L51)</f>
        <v>132178.08000000002</v>
      </c>
    </row>
    <row r="53" spans="7:13" s="1" customFormat="1" x14ac:dyDescent="0.25">
      <c r="G53" s="1" t="s">
        <v>75</v>
      </c>
      <c r="I53" s="1" t="s">
        <v>62</v>
      </c>
      <c r="J53" s="1" t="s">
        <v>62</v>
      </c>
      <c r="K53" s="102" t="s">
        <v>62</v>
      </c>
      <c r="L53" s="102">
        <f>-E42</f>
        <v>12500</v>
      </c>
    </row>
    <row r="54" spans="7:13" s="1" customFormat="1" ht="18" thickBot="1" x14ac:dyDescent="0.45">
      <c r="G54" s="1" t="s">
        <v>76</v>
      </c>
      <c r="I54" s="48" t="s">
        <v>62</v>
      </c>
      <c r="J54" s="48" t="s">
        <v>62</v>
      </c>
      <c r="K54" s="48" t="s">
        <v>62</v>
      </c>
      <c r="L54" s="48">
        <f>K62</f>
        <v>40317.120000000003</v>
      </c>
    </row>
    <row r="55" spans="7:13" s="1" customFormat="1" ht="15.75" thickBot="1" x14ac:dyDescent="0.3">
      <c r="G55" s="1" t="s">
        <v>77</v>
      </c>
      <c r="I55" s="160">
        <f>SUM(I52:I54)</f>
        <v>131356.16</v>
      </c>
      <c r="J55" s="161">
        <f t="shared" ref="J55" si="16">SUM(J52:J54)</f>
        <v>143104.16</v>
      </c>
      <c r="K55" s="161">
        <f>SUM(K52:K54)</f>
        <v>135134.88</v>
      </c>
      <c r="L55" s="162">
        <f>SUM(L52:L54)</f>
        <v>184995.20000000001</v>
      </c>
    </row>
    <row r="56" spans="7:13" s="1" customFormat="1" x14ac:dyDescent="0.25"/>
    <row r="57" spans="7:13" s="1" customFormat="1" x14ac:dyDescent="0.25">
      <c r="I57" s="1" t="s">
        <v>78</v>
      </c>
      <c r="J57" s="1" t="s">
        <v>79</v>
      </c>
      <c r="K57" s="1" t="s">
        <v>80</v>
      </c>
    </row>
    <row r="58" spans="7:13" s="1" customFormat="1" x14ac:dyDescent="0.25">
      <c r="G58" s="1" t="s">
        <v>81</v>
      </c>
      <c r="I58" s="1">
        <f>I32</f>
        <v>60000</v>
      </c>
      <c r="J58" s="1">
        <f>E32</f>
        <v>30000</v>
      </c>
    </row>
    <row r="59" spans="7:13" s="1" customFormat="1" x14ac:dyDescent="0.25">
      <c r="G59" s="1" t="s">
        <v>82</v>
      </c>
      <c r="I59" s="1">
        <f>I30*SUM(O14:O15)</f>
        <v>76896</v>
      </c>
      <c r="J59" s="1">
        <v>0</v>
      </c>
    </row>
    <row r="60" spans="7:13" s="1" customFormat="1" x14ac:dyDescent="0.25">
      <c r="G60" s="1" t="s">
        <v>83</v>
      </c>
      <c r="I60" s="1">
        <f>I58-I59</f>
        <v>-16896</v>
      </c>
      <c r="J60" s="1">
        <f>J58-J59</f>
        <v>30000</v>
      </c>
    </row>
    <row r="61" spans="7:13" s="1" customFormat="1" ht="15.75" thickBot="1" x14ac:dyDescent="0.3">
      <c r="G61" s="1" t="s">
        <v>84</v>
      </c>
      <c r="I61" s="1">
        <f>-I60*L30</f>
        <v>3717.12</v>
      </c>
      <c r="J61" s="1">
        <f>-L30*J60</f>
        <v>-6600</v>
      </c>
    </row>
    <row r="62" spans="7:13" s="1" customFormat="1" ht="15.75" thickBot="1" x14ac:dyDescent="0.3">
      <c r="G62" s="1" t="s">
        <v>85</v>
      </c>
      <c r="I62" s="1">
        <f>I58+I61</f>
        <v>63717.120000000003</v>
      </c>
      <c r="J62" s="1">
        <f>J58+J61</f>
        <v>23400</v>
      </c>
      <c r="K62" s="159">
        <f>I62-J62</f>
        <v>40317.120000000003</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6"/>
  <sheetViews>
    <sheetView zoomScale="130" zoomScaleNormal="130" workbookViewId="0"/>
  </sheetViews>
  <sheetFormatPr defaultColWidth="8.7109375" defaultRowHeight="15" x14ac:dyDescent="0.25"/>
  <cols>
    <col min="1" max="1" width="3.7109375" style="2" customWidth="1"/>
    <col min="2" max="2" width="9.28515625" style="2"/>
    <col min="3" max="4" width="12.28515625" style="2" customWidth="1"/>
    <col min="5" max="5" width="14.85546875" style="2" customWidth="1"/>
    <col min="6" max="6" width="12.28515625" style="2" customWidth="1"/>
    <col min="7" max="7" width="9.7109375" style="2" bestFit="1" customWidth="1"/>
    <col min="8" max="8" width="11.28515625" style="2" customWidth="1"/>
    <col min="9" max="12" width="12" style="2" customWidth="1"/>
    <col min="13" max="16384" width="8.7109375" style="2"/>
  </cols>
  <sheetData>
    <row r="2" spans="2:17" ht="23.25" x14ac:dyDescent="0.35">
      <c r="B2" s="39" t="s">
        <v>16</v>
      </c>
    </row>
    <row r="3" spans="2:17" ht="9" customHeight="1" x14ac:dyDescent="0.25"/>
    <row r="4" spans="2:17" ht="19.5" thickBot="1" x14ac:dyDescent="0.35">
      <c r="B4" s="4" t="s">
        <v>23</v>
      </c>
      <c r="H4" s="130" t="s">
        <v>0</v>
      </c>
      <c r="I4" s="130"/>
      <c r="J4" s="130"/>
      <c r="K4" s="130"/>
      <c r="L4" s="130"/>
    </row>
    <row r="5" spans="2:17" ht="15.75" thickBot="1" x14ac:dyDescent="0.3">
      <c r="B5" s="4" t="s">
        <v>39</v>
      </c>
      <c r="H5" s="14" t="s">
        <v>1</v>
      </c>
      <c r="I5" s="15" t="s">
        <v>2</v>
      </c>
      <c r="J5" s="15" t="s">
        <v>3</v>
      </c>
      <c r="K5" s="15" t="s">
        <v>4</v>
      </c>
      <c r="L5" s="16" t="s">
        <v>5</v>
      </c>
    </row>
    <row r="6" spans="2:17" x14ac:dyDescent="0.25">
      <c r="B6" s="4" t="s">
        <v>40</v>
      </c>
      <c r="H6" s="11">
        <v>1</v>
      </c>
      <c r="I6" s="12">
        <v>0.33329999999999999</v>
      </c>
      <c r="J6" s="12">
        <v>0.2</v>
      </c>
      <c r="K6" s="12">
        <v>0.1429</v>
      </c>
      <c r="L6" s="13">
        <v>0.1</v>
      </c>
      <c r="O6" s="2" t="s">
        <v>43</v>
      </c>
      <c r="P6" s="2">
        <v>2</v>
      </c>
      <c r="Q6" s="2">
        <v>1</v>
      </c>
    </row>
    <row r="7" spans="2:17" x14ac:dyDescent="0.25">
      <c r="B7" s="4" t="s">
        <v>41</v>
      </c>
      <c r="H7" s="7">
        <v>2</v>
      </c>
      <c r="I7" s="6">
        <v>0.44450000000000001</v>
      </c>
      <c r="J7" s="6">
        <v>0.32</v>
      </c>
      <c r="K7" s="6">
        <v>0.24490000000000001</v>
      </c>
      <c r="L7" s="8">
        <v>0.18</v>
      </c>
      <c r="O7" s="2" t="s">
        <v>44</v>
      </c>
      <c r="P7" s="2">
        <v>3</v>
      </c>
      <c r="Q7" s="2">
        <v>2</v>
      </c>
    </row>
    <row r="8" spans="2:17" x14ac:dyDescent="0.25">
      <c r="B8" s="4" t="s">
        <v>25</v>
      </c>
      <c r="H8" s="7">
        <v>3</v>
      </c>
      <c r="I8" s="6">
        <v>0.14810000000000001</v>
      </c>
      <c r="J8" s="6">
        <v>0.192</v>
      </c>
      <c r="K8" s="6">
        <v>0.1749</v>
      </c>
      <c r="L8" s="8">
        <v>0.14399999999999999</v>
      </c>
      <c r="O8" s="2" t="s">
        <v>45</v>
      </c>
      <c r="P8" s="2">
        <v>4</v>
      </c>
      <c r="Q8" s="2">
        <v>3</v>
      </c>
    </row>
    <row r="9" spans="2:17" x14ac:dyDescent="0.25">
      <c r="B9" s="53" t="s">
        <v>93</v>
      </c>
      <c r="H9" s="7">
        <v>4</v>
      </c>
      <c r="I9" s="6">
        <v>7.4099999999999999E-2</v>
      </c>
      <c r="J9" s="6">
        <v>0.1152</v>
      </c>
      <c r="K9" s="6">
        <v>0.1249</v>
      </c>
      <c r="L9" s="8">
        <v>0.1152</v>
      </c>
      <c r="O9" s="2" t="s">
        <v>46</v>
      </c>
      <c r="P9" s="2">
        <v>5</v>
      </c>
      <c r="Q9" s="2">
        <v>4</v>
      </c>
    </row>
    <row r="10" spans="2:17" x14ac:dyDescent="0.25">
      <c r="B10" s="53" t="s">
        <v>94</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42</v>
      </c>
      <c r="E12" s="88" t="s">
        <v>45</v>
      </c>
      <c r="H12" s="7">
        <v>7</v>
      </c>
      <c r="I12" s="17"/>
      <c r="J12" s="17"/>
      <c r="K12" s="6">
        <v>8.9300000000000004E-2</v>
      </c>
      <c r="L12" s="8">
        <v>6.5500000000000003E-2</v>
      </c>
      <c r="Q12" s="2">
        <v>7</v>
      </c>
    </row>
    <row r="13" spans="2:17" x14ac:dyDescent="0.25">
      <c r="C13" s="2" t="s">
        <v>47</v>
      </c>
      <c r="E13" s="89">
        <v>235000</v>
      </c>
      <c r="H13" s="7">
        <v>8</v>
      </c>
      <c r="I13" s="17"/>
      <c r="J13" s="17"/>
      <c r="K13" s="6">
        <v>4.4600000000000001E-2</v>
      </c>
      <c r="L13" s="8">
        <v>6.5500000000000003E-2</v>
      </c>
      <c r="Q13" s="2">
        <v>8</v>
      </c>
    </row>
    <row r="14" spans="2:17" x14ac:dyDescent="0.25">
      <c r="C14" s="2" t="s">
        <v>48</v>
      </c>
      <c r="E14" s="88">
        <v>6</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49</v>
      </c>
      <c r="E16" s="40">
        <f>VLOOKUP(E14,H45:L56,VLOOKUP(E12,O6:P9,2,FALSE),FALSE)</f>
        <v>31466.5</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87</v>
      </c>
      <c r="G20" s="49"/>
      <c r="H20" s="11">
        <v>1</v>
      </c>
      <c r="I20" s="50">
        <f t="shared" ref="I20:L23" si="0">$E$13*I6</f>
        <v>78325.5</v>
      </c>
      <c r="J20" s="50">
        <f t="shared" si="0"/>
        <v>47000</v>
      </c>
      <c r="K20" s="50">
        <f t="shared" si="0"/>
        <v>33581.5</v>
      </c>
      <c r="L20" s="50">
        <f t="shared" si="0"/>
        <v>23500</v>
      </c>
    </row>
    <row r="21" spans="5:12" x14ac:dyDescent="0.25">
      <c r="H21" s="7">
        <v>2</v>
      </c>
      <c r="I21" s="50">
        <f t="shared" si="0"/>
        <v>104457.5</v>
      </c>
      <c r="J21" s="50">
        <f t="shared" si="0"/>
        <v>75200</v>
      </c>
      <c r="K21" s="50">
        <f t="shared" si="0"/>
        <v>57551.5</v>
      </c>
      <c r="L21" s="50">
        <f t="shared" si="0"/>
        <v>42300</v>
      </c>
    </row>
    <row r="22" spans="5:12" x14ac:dyDescent="0.25">
      <c r="H22" s="7">
        <v>3</v>
      </c>
      <c r="I22" s="50">
        <f t="shared" si="0"/>
        <v>34803.5</v>
      </c>
      <c r="J22" s="50">
        <f t="shared" si="0"/>
        <v>45120</v>
      </c>
      <c r="K22" s="50">
        <f t="shared" si="0"/>
        <v>41101.5</v>
      </c>
      <c r="L22" s="50">
        <f t="shared" si="0"/>
        <v>33840</v>
      </c>
    </row>
    <row r="23" spans="5:12" x14ac:dyDescent="0.25">
      <c r="H23" s="7">
        <v>4</v>
      </c>
      <c r="I23" s="50">
        <f t="shared" si="0"/>
        <v>17413.5</v>
      </c>
      <c r="J23" s="50">
        <f t="shared" si="0"/>
        <v>27072</v>
      </c>
      <c r="K23" s="50">
        <f t="shared" si="0"/>
        <v>29351.5</v>
      </c>
      <c r="L23" s="50">
        <f t="shared" si="0"/>
        <v>27072</v>
      </c>
    </row>
    <row r="24" spans="5:12" x14ac:dyDescent="0.25">
      <c r="H24" s="7">
        <v>5</v>
      </c>
      <c r="I24" s="17"/>
      <c r="J24" s="50">
        <f t="shared" ref="J24:L25" si="1">$E$13*J10</f>
        <v>27072</v>
      </c>
      <c r="K24" s="50">
        <f t="shared" si="1"/>
        <v>20985.5</v>
      </c>
      <c r="L24" s="50">
        <f t="shared" si="1"/>
        <v>21667</v>
      </c>
    </row>
    <row r="25" spans="5:12" x14ac:dyDescent="0.25">
      <c r="H25" s="7">
        <v>6</v>
      </c>
      <c r="I25" s="17"/>
      <c r="J25" s="50">
        <f t="shared" si="1"/>
        <v>13536</v>
      </c>
      <c r="K25" s="50">
        <f t="shared" si="1"/>
        <v>20962</v>
      </c>
      <c r="L25" s="50">
        <f t="shared" si="1"/>
        <v>17319.5</v>
      </c>
    </row>
    <row r="26" spans="5:12" x14ac:dyDescent="0.25">
      <c r="H26" s="7">
        <v>7</v>
      </c>
      <c r="I26" s="17"/>
      <c r="J26" s="17"/>
      <c r="K26" s="50">
        <f>$E$13*K12</f>
        <v>20985.5</v>
      </c>
      <c r="L26" s="50">
        <f>$E$13*L12</f>
        <v>15392.5</v>
      </c>
    </row>
    <row r="27" spans="5:12" x14ac:dyDescent="0.25">
      <c r="H27" s="7">
        <v>8</v>
      </c>
      <c r="I27" s="17"/>
      <c r="J27" s="17"/>
      <c r="K27" s="50">
        <f>$E$13*K13</f>
        <v>10481</v>
      </c>
      <c r="L27" s="50">
        <f>$E$13*L13</f>
        <v>15392.5</v>
      </c>
    </row>
    <row r="28" spans="5:12" x14ac:dyDescent="0.25">
      <c r="H28" s="7">
        <v>9</v>
      </c>
      <c r="I28" s="17"/>
      <c r="J28" s="17"/>
      <c r="K28" s="17"/>
      <c r="L28" s="50">
        <f>$E$13*L14</f>
        <v>15416.000000000002</v>
      </c>
    </row>
    <row r="29" spans="5:12" x14ac:dyDescent="0.25">
      <c r="H29" s="7">
        <v>10</v>
      </c>
      <c r="I29" s="17"/>
      <c r="J29" s="17"/>
      <c r="K29" s="17"/>
      <c r="L29" s="50">
        <f>$E$13*L15</f>
        <v>15392.5</v>
      </c>
    </row>
    <row r="30" spans="5:12" ht="15.75" thickBot="1" x14ac:dyDescent="0.3">
      <c r="H30" s="9">
        <v>11</v>
      </c>
      <c r="I30" s="18"/>
      <c r="J30" s="18"/>
      <c r="K30" s="18"/>
      <c r="L30" s="50">
        <f>$E$13*L16</f>
        <v>7708.0000000000009</v>
      </c>
    </row>
    <row r="31" spans="5:12" ht="15.75" thickBot="1" x14ac:dyDescent="0.3"/>
    <row r="32" spans="5:12" ht="15.75" thickBot="1" x14ac:dyDescent="0.3">
      <c r="H32" s="14" t="s">
        <v>1</v>
      </c>
      <c r="I32" s="15" t="s">
        <v>2</v>
      </c>
      <c r="J32" s="15" t="s">
        <v>3</v>
      </c>
      <c r="K32" s="15" t="s">
        <v>4</v>
      </c>
      <c r="L32" s="16" t="s">
        <v>5</v>
      </c>
    </row>
    <row r="33" spans="5:12" x14ac:dyDescent="0.25">
      <c r="E33" s="2" t="s">
        <v>88</v>
      </c>
      <c r="H33" s="11">
        <v>1</v>
      </c>
      <c r="I33" s="50">
        <f>I20</f>
        <v>78325.5</v>
      </c>
      <c r="J33" s="50">
        <f t="shared" ref="J33:L33" si="2">J20</f>
        <v>47000</v>
      </c>
      <c r="K33" s="50">
        <f t="shared" si="2"/>
        <v>33581.5</v>
      </c>
      <c r="L33" s="50">
        <f t="shared" si="2"/>
        <v>23500</v>
      </c>
    </row>
    <row r="34" spans="5:12" x14ac:dyDescent="0.25">
      <c r="H34" s="7">
        <v>2</v>
      </c>
      <c r="I34" s="50">
        <f>I33+I21</f>
        <v>182783</v>
      </c>
      <c r="J34" s="50">
        <f t="shared" ref="J34:L43" si="3">J33+J21</f>
        <v>122200</v>
      </c>
      <c r="K34" s="50">
        <f t="shared" si="3"/>
        <v>91133</v>
      </c>
      <c r="L34" s="50">
        <f t="shared" si="3"/>
        <v>65800</v>
      </c>
    </row>
    <row r="35" spans="5:12" x14ac:dyDescent="0.25">
      <c r="H35" s="7">
        <v>3</v>
      </c>
      <c r="I35" s="50">
        <f t="shared" ref="I35:I36" si="4">I34+I22</f>
        <v>217586.5</v>
      </c>
      <c r="J35" s="50">
        <f t="shared" si="3"/>
        <v>167320</v>
      </c>
      <c r="K35" s="50">
        <f t="shared" si="3"/>
        <v>132234.5</v>
      </c>
      <c r="L35" s="50">
        <f t="shared" si="3"/>
        <v>99640</v>
      </c>
    </row>
    <row r="36" spans="5:12" x14ac:dyDescent="0.25">
      <c r="H36" s="7">
        <v>4</v>
      </c>
      <c r="I36" s="50">
        <f t="shared" si="4"/>
        <v>235000</v>
      </c>
      <c r="J36" s="50">
        <f t="shared" si="3"/>
        <v>194392</v>
      </c>
      <c r="K36" s="50">
        <f t="shared" si="3"/>
        <v>161586</v>
      </c>
      <c r="L36" s="50">
        <f t="shared" si="3"/>
        <v>126712</v>
      </c>
    </row>
    <row r="37" spans="5:12" x14ac:dyDescent="0.25">
      <c r="H37" s="7">
        <v>5</v>
      </c>
      <c r="I37" s="17"/>
      <c r="J37" s="50">
        <f t="shared" si="3"/>
        <v>221464</v>
      </c>
      <c r="K37" s="50">
        <f t="shared" si="3"/>
        <v>182571.5</v>
      </c>
      <c r="L37" s="50">
        <f t="shared" si="3"/>
        <v>148379</v>
      </c>
    </row>
    <row r="38" spans="5:12" x14ac:dyDescent="0.25">
      <c r="H38" s="7">
        <v>6</v>
      </c>
      <c r="I38" s="17"/>
      <c r="J38" s="50">
        <f t="shared" si="3"/>
        <v>235000</v>
      </c>
      <c r="K38" s="50">
        <f t="shared" si="3"/>
        <v>203533.5</v>
      </c>
      <c r="L38" s="50">
        <f t="shared" si="3"/>
        <v>165698.5</v>
      </c>
    </row>
    <row r="39" spans="5:12" x14ac:dyDescent="0.25">
      <c r="H39" s="7">
        <v>7</v>
      </c>
      <c r="I39" s="17"/>
      <c r="J39" s="17"/>
      <c r="K39" s="50">
        <f t="shared" si="3"/>
        <v>224519</v>
      </c>
      <c r="L39" s="50">
        <f t="shared" si="3"/>
        <v>181091</v>
      </c>
    </row>
    <row r="40" spans="5:12" x14ac:dyDescent="0.25">
      <c r="H40" s="7">
        <v>8</v>
      </c>
      <c r="I40" s="17"/>
      <c r="J40" s="17"/>
      <c r="K40" s="50">
        <f t="shared" si="3"/>
        <v>235000</v>
      </c>
      <c r="L40" s="50">
        <f t="shared" si="3"/>
        <v>196483.5</v>
      </c>
    </row>
    <row r="41" spans="5:12" x14ac:dyDescent="0.25">
      <c r="H41" s="7">
        <v>9</v>
      </c>
      <c r="I41" s="17"/>
      <c r="J41" s="17"/>
      <c r="K41" s="17"/>
      <c r="L41" s="50">
        <f t="shared" si="3"/>
        <v>211899.5</v>
      </c>
    </row>
    <row r="42" spans="5:12" x14ac:dyDescent="0.25">
      <c r="H42" s="7">
        <v>10</v>
      </c>
      <c r="I42" s="17"/>
      <c r="J42" s="17"/>
      <c r="K42" s="17"/>
      <c r="L42" s="50">
        <f t="shared" si="3"/>
        <v>227292</v>
      </c>
    </row>
    <row r="43" spans="5:12" ht="15.75" thickBot="1" x14ac:dyDescent="0.3">
      <c r="H43" s="9">
        <v>11</v>
      </c>
      <c r="I43" s="18"/>
      <c r="J43" s="18"/>
      <c r="K43" s="18"/>
      <c r="L43" s="50">
        <f t="shared" si="3"/>
        <v>235000</v>
      </c>
    </row>
    <row r="44" spans="5:12" ht="15.75" thickBot="1" x14ac:dyDescent="0.3"/>
    <row r="45" spans="5:12" ht="15.75" thickBot="1" x14ac:dyDescent="0.3">
      <c r="H45" s="14" t="s">
        <v>1</v>
      </c>
      <c r="I45" s="15" t="s">
        <v>2</v>
      </c>
      <c r="J45" s="15" t="s">
        <v>3</v>
      </c>
      <c r="K45" s="15" t="s">
        <v>4</v>
      </c>
      <c r="L45" s="16" t="s">
        <v>5</v>
      </c>
    </row>
    <row r="46" spans="5:12" x14ac:dyDescent="0.25">
      <c r="E46" s="2" t="s">
        <v>89</v>
      </c>
      <c r="H46" s="11">
        <v>1</v>
      </c>
      <c r="I46" s="50">
        <f t="shared" ref="I46:L49" si="5">$E$13-I33</f>
        <v>156674.5</v>
      </c>
      <c r="J46" s="50">
        <f t="shared" si="5"/>
        <v>188000</v>
      </c>
      <c r="K46" s="50">
        <f t="shared" si="5"/>
        <v>201418.5</v>
      </c>
      <c r="L46" s="50">
        <f t="shared" si="5"/>
        <v>211500</v>
      </c>
    </row>
    <row r="47" spans="5:12" x14ac:dyDescent="0.25">
      <c r="H47" s="7">
        <v>2</v>
      </c>
      <c r="I47" s="50">
        <f t="shared" si="5"/>
        <v>52217</v>
      </c>
      <c r="J47" s="50">
        <f t="shared" si="5"/>
        <v>112800</v>
      </c>
      <c r="K47" s="50">
        <f t="shared" si="5"/>
        <v>143867</v>
      </c>
      <c r="L47" s="50">
        <f t="shared" si="5"/>
        <v>169200</v>
      </c>
    </row>
    <row r="48" spans="5:12" x14ac:dyDescent="0.25">
      <c r="H48" s="7">
        <v>3</v>
      </c>
      <c r="I48" s="50">
        <f t="shared" si="5"/>
        <v>17413.5</v>
      </c>
      <c r="J48" s="50">
        <f t="shared" si="5"/>
        <v>67680</v>
      </c>
      <c r="K48" s="50">
        <f t="shared" si="5"/>
        <v>102765.5</v>
      </c>
      <c r="L48" s="50">
        <f t="shared" si="5"/>
        <v>135360</v>
      </c>
    </row>
    <row r="49" spans="8:12" x14ac:dyDescent="0.25">
      <c r="H49" s="7">
        <v>4</v>
      </c>
      <c r="I49" s="50">
        <f t="shared" si="5"/>
        <v>0</v>
      </c>
      <c r="J49" s="50">
        <f t="shared" si="5"/>
        <v>40608</v>
      </c>
      <c r="K49" s="50">
        <f t="shared" si="5"/>
        <v>73414</v>
      </c>
      <c r="L49" s="50">
        <f t="shared" si="5"/>
        <v>108288</v>
      </c>
    </row>
    <row r="50" spans="8:12" x14ac:dyDescent="0.25">
      <c r="H50" s="7">
        <v>5</v>
      </c>
      <c r="I50" s="17">
        <v>0</v>
      </c>
      <c r="J50" s="50">
        <f t="shared" ref="J50:L51" si="6">$E$13-J37</f>
        <v>13536</v>
      </c>
      <c r="K50" s="50">
        <f t="shared" si="6"/>
        <v>52428.5</v>
      </c>
      <c r="L50" s="50">
        <f t="shared" si="6"/>
        <v>86621</v>
      </c>
    </row>
    <row r="51" spans="8:12" x14ac:dyDescent="0.25">
      <c r="H51" s="7">
        <v>6</v>
      </c>
      <c r="I51" s="17">
        <v>0</v>
      </c>
      <c r="J51" s="50">
        <f t="shared" si="6"/>
        <v>0</v>
      </c>
      <c r="K51" s="50">
        <f t="shared" si="6"/>
        <v>31466.5</v>
      </c>
      <c r="L51" s="50">
        <f t="shared" si="6"/>
        <v>69301.5</v>
      </c>
    </row>
    <row r="52" spans="8:12" x14ac:dyDescent="0.25">
      <c r="H52" s="7">
        <v>7</v>
      </c>
      <c r="I52" s="17">
        <v>0</v>
      </c>
      <c r="J52" s="17">
        <v>0</v>
      </c>
      <c r="K52" s="50">
        <f>$E$13-K39</f>
        <v>10481</v>
      </c>
      <c r="L52" s="50">
        <f>$E$13-L39</f>
        <v>53909</v>
      </c>
    </row>
    <row r="53" spans="8:12" x14ac:dyDescent="0.25">
      <c r="H53" s="7">
        <v>8</v>
      </c>
      <c r="I53" s="17">
        <v>0</v>
      </c>
      <c r="J53" s="17">
        <v>0</v>
      </c>
      <c r="K53" s="50">
        <f>$E$13-K40</f>
        <v>0</v>
      </c>
      <c r="L53" s="50">
        <f>$E$13-L40</f>
        <v>38516.5</v>
      </c>
    </row>
    <row r="54" spans="8:12" x14ac:dyDescent="0.25">
      <c r="H54" s="7">
        <v>9</v>
      </c>
      <c r="I54" s="17">
        <v>0</v>
      </c>
      <c r="J54" s="17">
        <v>0</v>
      </c>
      <c r="K54" s="17">
        <v>0</v>
      </c>
      <c r="L54" s="50">
        <f>$E$13-L41</f>
        <v>23100.5</v>
      </c>
    </row>
    <row r="55" spans="8:12" x14ac:dyDescent="0.25">
      <c r="H55" s="7">
        <v>10</v>
      </c>
      <c r="I55" s="17">
        <v>0</v>
      </c>
      <c r="J55" s="17">
        <v>0</v>
      </c>
      <c r="K55" s="17">
        <v>0</v>
      </c>
      <c r="L55" s="50">
        <f>$E$13-L42</f>
        <v>7708</v>
      </c>
    </row>
    <row r="56" spans="8:12" ht="15.75" thickBot="1" x14ac:dyDescent="0.3">
      <c r="H56" s="9">
        <v>11</v>
      </c>
      <c r="I56" s="17">
        <v>0</v>
      </c>
      <c r="J56" s="17">
        <v>0</v>
      </c>
      <c r="K56" s="17">
        <v>0</v>
      </c>
      <c r="L56" s="50">
        <f>$E$13-L43</f>
        <v>0</v>
      </c>
    </row>
  </sheetData>
  <mergeCells count="1">
    <mergeCell ref="H4:L4"/>
  </mergeCells>
  <dataValidations count="2">
    <dataValidation type="list" allowBlank="1" showInputMessage="1" showErrorMessage="1" sqref="E12" xr:uid="{C28739A0-B4CA-498F-8820-32E9E4F73A18}">
      <formula1>$O$6:$O$9</formula1>
    </dataValidation>
    <dataValidation type="list" allowBlank="1" showInputMessage="1" showErrorMessage="1" sqref="E14" xr:uid="{895B9658-EF90-4A13-8243-576E577FD7E2}">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45" zoomScaleNormal="145" workbookViewId="0"/>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13.5703125"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34" t="s">
        <v>170</v>
      </c>
      <c r="D4" s="134"/>
      <c r="E4" s="134"/>
      <c r="F4" s="134"/>
      <c r="G4" s="134"/>
      <c r="H4" s="134"/>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69">
        <v>-1525000</v>
      </c>
      <c r="F7" s="21">
        <f>D7</f>
        <v>-1525000</v>
      </c>
      <c r="H7" s="125"/>
    </row>
    <row r="8" spans="1:9" s="21" customFormat="1" x14ac:dyDescent="0.25">
      <c r="A8" s="31"/>
      <c r="C8" s="22">
        <v>1</v>
      </c>
      <c r="D8" s="62">
        <v>285000</v>
      </c>
      <c r="F8" s="49">
        <f>PV($D$19,C8,0,-D8)</f>
        <v>268867.92452830187</v>
      </c>
      <c r="G8" s="21">
        <f>F7+F8</f>
        <v>-1256132.0754716981</v>
      </c>
      <c r="H8" s="125" t="str">
        <f>IF(G8&lt;0,"",C8)</f>
        <v/>
      </c>
    </row>
    <row r="9" spans="1:9" s="21" customFormat="1" x14ac:dyDescent="0.25">
      <c r="A9" s="31"/>
      <c r="C9" s="22">
        <v>2</v>
      </c>
      <c r="D9" s="62">
        <v>326000</v>
      </c>
      <c r="F9" s="49">
        <f>PV($D$19,C9,0,-D9)</f>
        <v>290138.83944464219</v>
      </c>
      <c r="G9" s="21">
        <f>G8+F9</f>
        <v>-965993.23602705589</v>
      </c>
      <c r="H9" s="125" t="str">
        <f t="shared" ref="H9:H17" si="0">IF(G9&lt;0,"",C9)</f>
        <v/>
      </c>
    </row>
    <row r="10" spans="1:9" s="21" customFormat="1" x14ac:dyDescent="0.25">
      <c r="A10" s="31"/>
      <c r="C10" s="22">
        <v>3</v>
      </c>
      <c r="D10" s="62">
        <v>348000</v>
      </c>
      <c r="F10" s="49">
        <f>PV($D$19,C10,0,-D10)</f>
        <v>292187.51049524097</v>
      </c>
      <c r="G10" s="21">
        <f t="shared" ref="G10:G11" si="1">G9+F10</f>
        <v>-673805.72553181485</v>
      </c>
      <c r="H10" s="125" t="str">
        <f t="shared" si="0"/>
        <v/>
      </c>
    </row>
    <row r="11" spans="1:9" s="21" customFormat="1" x14ac:dyDescent="0.25">
      <c r="A11" s="31"/>
      <c r="C11" s="22">
        <v>4</v>
      </c>
      <c r="D11" s="62">
        <v>380000</v>
      </c>
      <c r="F11" s="49">
        <f>PV($D$19,C11,0,-D11)</f>
        <v>300995.59203044773</v>
      </c>
      <c r="G11" s="21">
        <f t="shared" si="1"/>
        <v>-372810.13350136712</v>
      </c>
      <c r="H11" s="125" t="str">
        <f t="shared" si="0"/>
        <v/>
      </c>
    </row>
    <row r="12" spans="1:9" s="21" customFormat="1" x14ac:dyDescent="0.25">
      <c r="A12" s="31"/>
      <c r="C12" s="22">
        <v>5</v>
      </c>
      <c r="D12" s="62">
        <v>425000</v>
      </c>
      <c r="F12" s="49">
        <f t="shared" ref="F12:F17" si="2">PV($D$19,C12,0,-D12)</f>
        <v>317584.72346807417</v>
      </c>
      <c r="G12" s="54">
        <f t="shared" ref="G12:G17" si="3">G11+F12</f>
        <v>-55225.410033292952</v>
      </c>
      <c r="H12" s="125" t="str">
        <f t="shared" si="0"/>
        <v/>
      </c>
    </row>
    <row r="13" spans="1:9" s="54" customFormat="1" x14ac:dyDescent="0.25">
      <c r="A13" s="55"/>
      <c r="C13" s="33">
        <v>6</v>
      </c>
      <c r="D13" s="34">
        <v>445000</v>
      </c>
      <c r="F13" s="49">
        <f t="shared" si="2"/>
        <v>313707.44049565593</v>
      </c>
      <c r="G13" s="54">
        <f t="shared" si="3"/>
        <v>258482.03046236298</v>
      </c>
      <c r="H13" s="125">
        <f t="shared" si="0"/>
        <v>6</v>
      </c>
    </row>
    <row r="14" spans="1:9" s="21" customFormat="1" x14ac:dyDescent="0.25">
      <c r="A14" s="31"/>
      <c r="C14" s="33">
        <v>7</v>
      </c>
      <c r="D14" s="34">
        <v>475000</v>
      </c>
      <c r="F14" s="49">
        <f t="shared" si="2"/>
        <v>315902.12897060963</v>
      </c>
      <c r="G14" s="54">
        <f t="shared" si="3"/>
        <v>574384.15943297255</v>
      </c>
      <c r="H14" s="125">
        <f t="shared" si="0"/>
        <v>7</v>
      </c>
    </row>
    <row r="15" spans="1:9" s="21" customFormat="1" x14ac:dyDescent="0.25">
      <c r="A15" s="31"/>
      <c r="C15" s="33">
        <v>8</v>
      </c>
      <c r="D15" s="34">
        <v>425000</v>
      </c>
      <c r="F15" s="49">
        <f t="shared" si="2"/>
        <v>266650.25782027625</v>
      </c>
      <c r="G15" s="54">
        <f t="shared" si="3"/>
        <v>841034.41725324886</v>
      </c>
      <c r="H15" s="125">
        <f t="shared" si="0"/>
        <v>8</v>
      </c>
    </row>
    <row r="16" spans="1:9" s="21" customFormat="1" x14ac:dyDescent="0.25">
      <c r="A16" s="31"/>
      <c r="C16" s="33">
        <v>9</v>
      </c>
      <c r="D16" s="34">
        <v>385000</v>
      </c>
      <c r="F16" s="49">
        <f t="shared" si="2"/>
        <v>227880.90845905963</v>
      </c>
      <c r="G16" s="54">
        <f t="shared" si="3"/>
        <v>1068915.3257123085</v>
      </c>
      <c r="H16" s="125">
        <f t="shared" si="0"/>
        <v>9</v>
      </c>
    </row>
    <row r="17" spans="1:8" s="21" customFormat="1" ht="15.75" thickBot="1" x14ac:dyDescent="0.3">
      <c r="A17" s="31"/>
      <c r="C17" s="23">
        <v>10</v>
      </c>
      <c r="D17" s="63">
        <v>400000</v>
      </c>
      <c r="F17" s="49">
        <f t="shared" si="2"/>
        <v>223357.91076604716</v>
      </c>
      <c r="G17" s="54">
        <f t="shared" si="3"/>
        <v>1292273.2364783557</v>
      </c>
      <c r="H17" s="125">
        <f t="shared" si="0"/>
        <v>10</v>
      </c>
    </row>
    <row r="18" spans="1:8" s="21" customFormat="1" x14ac:dyDescent="0.25">
      <c r="A18" s="31"/>
      <c r="H18" s="125"/>
    </row>
    <row r="19" spans="1:8" s="21" customFormat="1" x14ac:dyDescent="0.25">
      <c r="A19" s="31"/>
      <c r="C19" s="21" t="s">
        <v>38</v>
      </c>
      <c r="D19" s="20">
        <v>0.06</v>
      </c>
    </row>
    <row r="20" spans="1:8" ht="15.75" thickBot="1" x14ac:dyDescent="0.3"/>
    <row r="21" spans="1:8" ht="15.75" thickBot="1" x14ac:dyDescent="0.3">
      <c r="C21" s="56" t="s">
        <v>95</v>
      </c>
      <c r="D21" s="135" t="str">
        <f>IF(G17&lt;0,"Never",MIN(H8:H17)&amp;" Years")</f>
        <v>6 Years</v>
      </c>
      <c r="E21" s="136"/>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60" zoomScaleNormal="160" workbookViewId="0"/>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-23425</v>
      </c>
      <c r="F5" s="29">
        <v>0.06</v>
      </c>
    </row>
    <row r="6" spans="1:8" x14ac:dyDescent="0.25">
      <c r="C6" s="22">
        <v>1</v>
      </c>
      <c r="D6" s="26">
        <v>8000</v>
      </c>
    </row>
    <row r="7" spans="1:8" x14ac:dyDescent="0.25">
      <c r="C7" s="22">
        <v>2</v>
      </c>
      <c r="D7" s="26">
        <v>7250</v>
      </c>
    </row>
    <row r="8" spans="1:8" x14ac:dyDescent="0.25">
      <c r="C8" s="22">
        <v>3</v>
      </c>
      <c r="D8" s="26">
        <v>6450</v>
      </c>
    </row>
    <row r="9" spans="1:8" x14ac:dyDescent="0.25">
      <c r="C9" s="22">
        <v>4</v>
      </c>
      <c r="D9" s="26">
        <v>5520</v>
      </c>
      <c r="H9" s="19"/>
    </row>
    <row r="10" spans="1:8" x14ac:dyDescent="0.25">
      <c r="C10" s="22">
        <v>5</v>
      </c>
      <c r="D10" s="26">
        <v>6740</v>
      </c>
    </row>
    <row r="11" spans="1:8" ht="15.75" thickBot="1" x14ac:dyDescent="0.3">
      <c r="C11" s="23">
        <v>6</v>
      </c>
      <c r="D11" s="27">
        <v>8500</v>
      </c>
    </row>
    <row r="13" spans="1:8" x14ac:dyDescent="0.25">
      <c r="A13" s="31" t="s">
        <v>19</v>
      </c>
      <c r="B13" s="21" t="s">
        <v>172</v>
      </c>
    </row>
    <row r="14" spans="1:8" x14ac:dyDescent="0.25">
      <c r="B14" s="21" t="s">
        <v>171</v>
      </c>
    </row>
    <row r="15" spans="1:8" ht="15.75" thickBot="1" x14ac:dyDescent="0.3"/>
    <row r="16" spans="1:8" ht="15.75" thickBot="1" x14ac:dyDescent="0.3">
      <c r="B16" s="30" t="s">
        <v>18</v>
      </c>
      <c r="C16" s="137">
        <f>NPV(F5,D6:D11)+D5</f>
        <v>11391.230076910681</v>
      </c>
      <c r="D16" s="138"/>
    </row>
    <row r="19" spans="1:4" x14ac:dyDescent="0.25">
      <c r="A19" s="21" t="s">
        <v>20</v>
      </c>
      <c r="B19" s="21" t="s">
        <v>27</v>
      </c>
    </row>
    <row r="20" spans="1:4" x14ac:dyDescent="0.25">
      <c r="B20" s="21" t="s">
        <v>173</v>
      </c>
    </row>
    <row r="21" spans="1:4" ht="11.25" customHeight="1" thickBot="1" x14ac:dyDescent="0.3"/>
    <row r="22" spans="1:4" ht="15.75" thickBot="1" x14ac:dyDescent="0.3">
      <c r="B22" s="30" t="s">
        <v>18</v>
      </c>
      <c r="C22" s="139">
        <f>IRR(D5:D11)</f>
        <v>0.20395693681721672</v>
      </c>
      <c r="D22" s="140"/>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1:5" x14ac:dyDescent="0.25">
      <c r="C33" s="45"/>
      <c r="D33" s="45"/>
      <c r="E33" s="45"/>
    </row>
    <row r="34" spans="1:5" s="54" customFormat="1" x14ac:dyDescent="0.25">
      <c r="A34" s="55"/>
      <c r="C34" s="45"/>
      <c r="D34" s="45"/>
      <c r="E34" s="45"/>
    </row>
    <row r="35" spans="1:5" s="54" customFormat="1" x14ac:dyDescent="0.25">
      <c r="A35" s="55"/>
      <c r="C35" s="45"/>
      <c r="D35" s="45"/>
      <c r="E35" s="45"/>
    </row>
    <row r="36" spans="1:5" s="54" customFormat="1" ht="17.25" x14ac:dyDescent="0.4">
      <c r="A36" s="55"/>
      <c r="C36" s="45"/>
      <c r="D36" s="51" t="s">
        <v>90</v>
      </c>
      <c r="E36" s="51" t="s">
        <v>91</v>
      </c>
    </row>
    <row r="37" spans="1:5" s="54" customFormat="1" x14ac:dyDescent="0.25">
      <c r="A37" s="55"/>
      <c r="C37" s="45"/>
      <c r="D37" s="52">
        <f>PMT(F5,6,-C16,)</f>
        <v>2316.5504900028423</v>
      </c>
      <c r="E37" s="45">
        <f>C16</f>
        <v>11391.230076910681</v>
      </c>
    </row>
    <row r="38" spans="1:5" s="54" customFormat="1" x14ac:dyDescent="0.25">
      <c r="A38" s="55"/>
      <c r="C38" s="46">
        <v>0</v>
      </c>
      <c r="D38" s="45">
        <f t="dataTable" ref="D38:E52" dt2D="0" dtr="0" r1="F5"/>
        <v>3172.5</v>
      </c>
      <c r="E38" s="45">
        <v>19035</v>
      </c>
    </row>
    <row r="39" spans="1:5" s="54" customFormat="1" x14ac:dyDescent="0.25">
      <c r="A39" s="55"/>
      <c r="C39" s="46">
        <v>0.02</v>
      </c>
      <c r="D39" s="45">
        <v>2895.0815339274245</v>
      </c>
      <c r="E39" s="45">
        <v>16216.599135208417</v>
      </c>
    </row>
    <row r="40" spans="1:5" s="54" customFormat="1" x14ac:dyDescent="0.25">
      <c r="A40" s="55"/>
      <c r="C40" s="46">
        <v>0.04</v>
      </c>
      <c r="D40" s="45">
        <v>2609.6892215349658</v>
      </c>
      <c r="E40" s="45">
        <v>13680.348052862137</v>
      </c>
    </row>
    <row r="41" spans="1:5" s="54" customFormat="1" x14ac:dyDescent="0.25">
      <c r="A41" s="55"/>
      <c r="C41" s="46">
        <v>0.06</v>
      </c>
      <c r="D41" s="45">
        <v>2316.5504900028423</v>
      </c>
      <c r="E41" s="45">
        <v>11391.230076910681</v>
      </c>
    </row>
    <row r="42" spans="1:5" s="54" customFormat="1" x14ac:dyDescent="0.25">
      <c r="A42" s="55"/>
      <c r="C42" s="46">
        <v>0.08</v>
      </c>
      <c r="D42" s="45">
        <v>2015.9013105567988</v>
      </c>
      <c r="E42" s="45">
        <v>9319.2691731257364</v>
      </c>
    </row>
    <row r="43" spans="1:5" s="54" customFormat="1" x14ac:dyDescent="0.25">
      <c r="A43" s="55"/>
      <c r="C43" s="46">
        <v>0.1</v>
      </c>
      <c r="D43" s="45">
        <v>1707.9840187619634</v>
      </c>
      <c r="E43" s="45">
        <v>7438.7156722235304</v>
      </c>
    </row>
    <row r="44" spans="1:5" s="54" customFormat="1" x14ac:dyDescent="0.25">
      <c r="A44" s="55"/>
      <c r="C44" s="46">
        <v>0.12</v>
      </c>
      <c r="D44" s="45">
        <v>1393.045308616377</v>
      </c>
      <c r="E44" s="45">
        <v>5727.3766838437914</v>
      </c>
    </row>
    <row r="45" spans="1:5" s="54" customFormat="1" x14ac:dyDescent="0.25">
      <c r="A45" s="55"/>
      <c r="C45" s="46">
        <v>0.14000000000000001</v>
      </c>
      <c r="D45" s="45">
        <v>1071.3344062001297</v>
      </c>
      <c r="E45" s="45">
        <v>4166.0633047448027</v>
      </c>
    </row>
    <row r="46" spans="1:5" s="54" customFormat="1" x14ac:dyDescent="0.25">
      <c r="A46" s="55"/>
      <c r="C46" s="46">
        <v>0.18</v>
      </c>
      <c r="D46" s="45">
        <v>408.5958962417954</v>
      </c>
      <c r="E46" s="45">
        <v>1429.1060527499321</v>
      </c>
    </row>
    <row r="47" spans="1:5" s="54" customFormat="1" x14ac:dyDescent="0.25">
      <c r="A47" s="55"/>
      <c r="C47" s="46">
        <v>0.2</v>
      </c>
      <c r="D47" s="45">
        <v>68.065482904193971</v>
      </c>
      <c r="E47" s="45">
        <v>226.35245198903067</v>
      </c>
    </row>
    <row r="48" spans="1:5" s="54" customFormat="1" x14ac:dyDescent="0.25">
      <c r="A48" s="55"/>
      <c r="C48" s="46">
        <v>0.22</v>
      </c>
      <c r="D48" s="45">
        <v>-278.24515266136967</v>
      </c>
      <c r="E48" s="45">
        <v>-881.17953711514201</v>
      </c>
    </row>
    <row r="49" spans="1:5" s="54" customFormat="1" x14ac:dyDescent="0.25">
      <c r="A49" s="55"/>
      <c r="C49" s="46">
        <v>0.24</v>
      </c>
      <c r="D49" s="45">
        <v>-630.09531368241926</v>
      </c>
      <c r="E49" s="45">
        <v>-1903.184813297692</v>
      </c>
    </row>
    <row r="50" spans="1:5" s="54" customFormat="1" x14ac:dyDescent="0.25">
      <c r="A50" s="55"/>
      <c r="C50" s="46">
        <v>0.26</v>
      </c>
      <c r="D50" s="45">
        <v>-987.24909034577308</v>
      </c>
      <c r="E50" s="45">
        <v>-2848.1907423476223</v>
      </c>
    </row>
    <row r="51" spans="1:5" x14ac:dyDescent="0.25">
      <c r="C51" s="46">
        <v>0.28000000000000003</v>
      </c>
      <c r="D51" s="45">
        <v>-1349.476043990144</v>
      </c>
      <c r="E51" s="45">
        <v>-3723.7168426625431</v>
      </c>
    </row>
    <row r="52" spans="1:5" x14ac:dyDescent="0.25">
      <c r="C52" s="46">
        <v>0.3</v>
      </c>
      <c r="D52" s="45">
        <v>-1716.5517661059146</v>
      </c>
      <c r="E52" s="45">
        <v>-4536.4102505402698</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2"/>
  <sheetViews>
    <sheetView zoomScale="145" zoomScaleNormal="145" workbookViewId="0"/>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2">
        <v>-29580</v>
      </c>
      <c r="E5" s="42" t="s">
        <v>29</v>
      </c>
    </row>
    <row r="6" spans="2:12" x14ac:dyDescent="0.25">
      <c r="B6" s="43">
        <v>1</v>
      </c>
      <c r="C6" s="112">
        <v>5850</v>
      </c>
      <c r="E6" s="42" t="s">
        <v>30</v>
      </c>
    </row>
    <row r="7" spans="2:12" x14ac:dyDescent="0.25">
      <c r="B7" s="43">
        <v>2</v>
      </c>
      <c r="C7" s="112">
        <v>6550</v>
      </c>
      <c r="E7" s="42" t="s">
        <v>31</v>
      </c>
    </row>
    <row r="8" spans="2:12" x14ac:dyDescent="0.25">
      <c r="B8" s="43">
        <v>3</v>
      </c>
      <c r="C8" s="112">
        <v>7560</v>
      </c>
      <c r="E8" s="42" t="s">
        <v>34</v>
      </c>
    </row>
    <row r="9" spans="2:12" x14ac:dyDescent="0.25">
      <c r="B9" s="43">
        <v>4</v>
      </c>
      <c r="C9" s="112">
        <v>8645</v>
      </c>
      <c r="E9" s="42" t="s">
        <v>32</v>
      </c>
    </row>
    <row r="10" spans="2:12" x14ac:dyDescent="0.25">
      <c r="B10" s="43">
        <v>5</v>
      </c>
      <c r="C10" s="112">
        <v>9620</v>
      </c>
    </row>
    <row r="11" spans="2:12" x14ac:dyDescent="0.25">
      <c r="C11" s="112"/>
      <c r="L11" s="19"/>
    </row>
    <row r="12" spans="2:12" x14ac:dyDescent="0.25">
      <c r="B12" s="42" t="s">
        <v>33</v>
      </c>
      <c r="C12" s="124">
        <v>6.5000000000000002E-2</v>
      </c>
    </row>
    <row r="13" spans="2:12" ht="15.75" thickBot="1" x14ac:dyDescent="0.3"/>
    <row r="14" spans="2:12" ht="15.75" thickBot="1" x14ac:dyDescent="0.3">
      <c r="B14" s="141" t="str">
        <f>"This project has an MIRR of "&amp;FIXED(MIRR(C5:C10,C12,C12)*100,3)&amp;"% which indicates that the project should be "&amp;IF(MIRR(C5:C10,C12,C12)&gt;C12,"ACCEPTED.","REJECTED.")</f>
        <v>This project has an MIRR of 7.689% which indicates that the project should be ACCEPTED.</v>
      </c>
      <c r="C14" s="142"/>
      <c r="D14" s="142"/>
      <c r="E14" s="142"/>
      <c r="F14" s="142"/>
      <c r="G14" s="142"/>
      <c r="H14" s="142"/>
      <c r="I14" s="142"/>
      <c r="J14" s="143"/>
    </row>
    <row r="15" spans="2:12" ht="15.75" thickBot="1" x14ac:dyDescent="0.3"/>
    <row r="16" spans="2:12" ht="15.75" thickBot="1" x14ac:dyDescent="0.3">
      <c r="B16" s="144" t="s">
        <v>134</v>
      </c>
      <c r="C16" s="145"/>
      <c r="D16" s="145"/>
      <c r="E16" s="145"/>
      <c r="F16" s="145"/>
      <c r="G16" s="145"/>
      <c r="H16" s="145"/>
      <c r="I16" s="145"/>
      <c r="J16" s="146"/>
    </row>
    <row r="18" spans="2:2" x14ac:dyDescent="0.25">
      <c r="B18" s="42" t="s">
        <v>135</v>
      </c>
    </row>
    <row r="19" spans="2:2" x14ac:dyDescent="0.25">
      <c r="B19" s="42" t="s">
        <v>52</v>
      </c>
    </row>
    <row r="20" spans="2:2" x14ac:dyDescent="0.25">
      <c r="B20" s="42" t="s">
        <v>50</v>
      </c>
    </row>
    <row r="21" spans="2:2" x14ac:dyDescent="0.25">
      <c r="B21" s="42" t="s">
        <v>136</v>
      </c>
    </row>
    <row r="22" spans="2:2" x14ac:dyDescent="0.25">
      <c r="B22" s="42" t="s">
        <v>51</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15" zoomScaleNormal="115" workbookViewId="0"/>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87" t="s">
        <v>96</v>
      </c>
      <c r="C2" s="71"/>
      <c r="D2" s="71"/>
      <c r="E2" s="71"/>
      <c r="F2" s="71"/>
      <c r="G2" s="71"/>
      <c r="H2" s="71"/>
      <c r="I2" s="71"/>
      <c r="J2" s="71"/>
      <c r="K2" s="71"/>
      <c r="L2" s="71"/>
      <c r="M2" s="71"/>
      <c r="N2" s="71"/>
      <c r="O2" s="71"/>
      <c r="P2" s="71"/>
      <c r="Q2" s="71"/>
      <c r="R2" s="71"/>
    </row>
    <row r="3" spans="2:18" ht="9" customHeight="1" x14ac:dyDescent="0.25">
      <c r="B3" s="71"/>
      <c r="C3" s="71"/>
      <c r="D3" s="71"/>
      <c r="E3" s="71"/>
      <c r="F3" s="71"/>
      <c r="G3" s="71"/>
      <c r="H3" s="71"/>
      <c r="I3" s="71"/>
      <c r="J3" s="71"/>
      <c r="K3" s="71"/>
      <c r="L3" s="71"/>
      <c r="M3" s="71"/>
      <c r="N3" s="71"/>
      <c r="O3" s="71"/>
      <c r="P3" s="71"/>
      <c r="Q3" s="71"/>
      <c r="R3" s="71"/>
    </row>
    <row r="4" spans="2:18" ht="19.5" thickBot="1" x14ac:dyDescent="0.35">
      <c r="B4" s="73"/>
      <c r="C4" s="71"/>
      <c r="D4" s="71"/>
      <c r="E4" s="71"/>
      <c r="F4" s="71"/>
      <c r="G4" s="71"/>
      <c r="H4" s="71"/>
      <c r="I4" s="130" t="s">
        <v>0</v>
      </c>
      <c r="J4" s="130"/>
      <c r="K4" s="130"/>
      <c r="L4" s="130"/>
      <c r="M4" s="130"/>
      <c r="N4" s="71"/>
      <c r="O4" s="71"/>
      <c r="P4" s="71"/>
      <c r="Q4" s="71"/>
      <c r="R4" s="71"/>
    </row>
    <row r="5" spans="2:18" ht="15.75" thickBot="1" x14ac:dyDescent="0.3">
      <c r="B5" s="73"/>
      <c r="C5" s="71"/>
      <c r="D5" s="71"/>
      <c r="E5" s="71"/>
      <c r="F5" s="71"/>
      <c r="G5" s="71"/>
      <c r="H5" s="71"/>
      <c r="I5" s="82" t="s">
        <v>1</v>
      </c>
      <c r="J5" s="83" t="s">
        <v>2</v>
      </c>
      <c r="K5" s="83" t="s">
        <v>3</v>
      </c>
      <c r="L5" s="83" t="s">
        <v>4</v>
      </c>
      <c r="M5" s="84" t="s">
        <v>5</v>
      </c>
      <c r="N5" s="71"/>
      <c r="O5" s="71"/>
      <c r="P5" s="71"/>
      <c r="Q5" s="71"/>
      <c r="R5" s="71"/>
    </row>
    <row r="6" spans="2:18" x14ac:dyDescent="0.25">
      <c r="B6" s="73"/>
      <c r="C6" s="71"/>
      <c r="D6" s="71"/>
      <c r="E6" s="71"/>
      <c r="F6" s="71"/>
      <c r="G6" s="71"/>
      <c r="H6" s="71"/>
      <c r="I6" s="79">
        <v>1</v>
      </c>
      <c r="J6" s="80">
        <v>0.33329999999999999</v>
      </c>
      <c r="K6" s="80">
        <v>0.2</v>
      </c>
      <c r="L6" s="80">
        <v>0.1429</v>
      </c>
      <c r="M6" s="81">
        <v>0.1</v>
      </c>
      <c r="N6" s="71"/>
      <c r="O6" s="71"/>
      <c r="P6" s="71"/>
      <c r="Q6" s="71"/>
      <c r="R6" s="71">
        <v>1</v>
      </c>
    </row>
    <row r="7" spans="2:18" x14ac:dyDescent="0.25">
      <c r="B7" s="73"/>
      <c r="C7" s="71"/>
      <c r="D7" s="71"/>
      <c r="E7" s="71"/>
      <c r="F7" s="71"/>
      <c r="G7" s="71"/>
      <c r="H7" s="71"/>
      <c r="I7" s="75">
        <v>2</v>
      </c>
      <c r="J7" s="74">
        <v>0.44450000000000001</v>
      </c>
      <c r="K7" s="74">
        <v>0.32</v>
      </c>
      <c r="L7" s="74">
        <v>0.24490000000000001</v>
      </c>
      <c r="M7" s="76">
        <v>0.18</v>
      </c>
      <c r="N7" s="71"/>
      <c r="O7" s="71"/>
      <c r="P7" s="71"/>
      <c r="Q7" s="71"/>
      <c r="R7" s="71">
        <v>2</v>
      </c>
    </row>
    <row r="8" spans="2:18" x14ac:dyDescent="0.25">
      <c r="B8" s="73"/>
      <c r="C8" s="71"/>
      <c r="D8" s="71"/>
      <c r="E8" s="71"/>
      <c r="F8" s="71"/>
      <c r="G8" s="71"/>
      <c r="H8" s="71"/>
      <c r="I8" s="75">
        <v>3</v>
      </c>
      <c r="J8" s="74">
        <v>0.14810000000000001</v>
      </c>
      <c r="K8" s="74">
        <v>0.192</v>
      </c>
      <c r="L8" s="74">
        <v>0.1749</v>
      </c>
      <c r="M8" s="76">
        <v>0.14399999999999999</v>
      </c>
      <c r="N8" s="71"/>
      <c r="O8" s="71"/>
      <c r="P8" s="71"/>
      <c r="Q8" s="71"/>
      <c r="R8" s="71">
        <v>3</v>
      </c>
    </row>
    <row r="9" spans="2:18" x14ac:dyDescent="0.25">
      <c r="B9" s="73"/>
      <c r="C9" s="71"/>
      <c r="D9" s="71"/>
      <c r="E9" s="71"/>
      <c r="F9" s="71"/>
      <c r="G9" s="71"/>
      <c r="H9" s="71"/>
      <c r="I9" s="75">
        <v>4</v>
      </c>
      <c r="J9" s="74">
        <v>7.4099999999999999E-2</v>
      </c>
      <c r="K9" s="74">
        <v>0.1152</v>
      </c>
      <c r="L9" s="74">
        <v>0.1249</v>
      </c>
      <c r="M9" s="76">
        <v>0.1152</v>
      </c>
      <c r="N9" s="71"/>
      <c r="O9" s="71"/>
      <c r="P9" s="71"/>
      <c r="Q9" s="71"/>
      <c r="R9" s="71">
        <v>4</v>
      </c>
    </row>
    <row r="10" spans="2:18" x14ac:dyDescent="0.25">
      <c r="B10" s="73"/>
      <c r="C10" s="71"/>
      <c r="D10" s="71"/>
      <c r="E10" s="71"/>
      <c r="F10" s="71"/>
      <c r="G10" s="71"/>
      <c r="H10" s="71"/>
      <c r="I10" s="75">
        <v>5</v>
      </c>
      <c r="J10" s="85"/>
      <c r="K10" s="74">
        <v>0.1152</v>
      </c>
      <c r="L10" s="74">
        <v>8.9300000000000004E-2</v>
      </c>
      <c r="M10" s="76">
        <v>9.2200000000000004E-2</v>
      </c>
      <c r="N10" s="71"/>
      <c r="O10" s="71"/>
      <c r="P10" s="71"/>
      <c r="Q10" s="71"/>
      <c r="R10" s="71">
        <v>5</v>
      </c>
    </row>
    <row r="11" spans="2:18" x14ac:dyDescent="0.25">
      <c r="B11" s="73"/>
      <c r="C11" s="71"/>
      <c r="D11" s="71"/>
      <c r="E11" s="71"/>
      <c r="F11" s="71"/>
      <c r="G11" s="71"/>
      <c r="H11" s="71"/>
      <c r="I11" s="75">
        <v>6</v>
      </c>
      <c r="J11" s="85"/>
      <c r="K11" s="74">
        <v>5.7599999999999998E-2</v>
      </c>
      <c r="L11" s="74">
        <v>8.9200000000000002E-2</v>
      </c>
      <c r="M11" s="76">
        <v>7.3700000000000002E-2</v>
      </c>
      <c r="N11" s="71"/>
      <c r="O11" s="71"/>
      <c r="P11" s="71"/>
      <c r="Q11" s="71"/>
      <c r="R11" s="71">
        <v>6</v>
      </c>
    </row>
    <row r="12" spans="2:18" x14ac:dyDescent="0.25">
      <c r="B12" s="71"/>
      <c r="C12" s="71"/>
      <c r="D12" s="71"/>
      <c r="E12" s="71"/>
      <c r="F12" s="88"/>
      <c r="G12" s="71"/>
      <c r="H12" s="71"/>
      <c r="I12" s="75">
        <v>7</v>
      </c>
      <c r="J12" s="85"/>
      <c r="K12" s="85"/>
      <c r="L12" s="74">
        <v>8.9300000000000004E-2</v>
      </c>
      <c r="M12" s="76">
        <v>6.5500000000000003E-2</v>
      </c>
      <c r="N12" s="71"/>
      <c r="O12" s="71"/>
      <c r="P12" s="71"/>
      <c r="Q12" s="71"/>
      <c r="R12" s="71">
        <v>7</v>
      </c>
    </row>
    <row r="13" spans="2:18" x14ac:dyDescent="0.25">
      <c r="B13" s="71"/>
      <c r="C13" s="71"/>
      <c r="D13" s="71"/>
      <c r="E13" s="71"/>
      <c r="F13" s="89"/>
      <c r="G13" s="71"/>
      <c r="H13" s="71"/>
      <c r="I13" s="75">
        <v>8</v>
      </c>
      <c r="J13" s="85"/>
      <c r="K13" s="85"/>
      <c r="L13" s="74">
        <v>4.4600000000000001E-2</v>
      </c>
      <c r="M13" s="76">
        <v>6.5500000000000003E-2</v>
      </c>
      <c r="N13" s="71"/>
      <c r="O13" s="71"/>
      <c r="P13" s="71"/>
      <c r="Q13" s="71"/>
      <c r="R13" s="71">
        <v>8</v>
      </c>
    </row>
    <row r="14" spans="2:18" x14ac:dyDescent="0.25">
      <c r="B14" s="71"/>
      <c r="C14" s="72"/>
      <c r="D14" s="72"/>
      <c r="E14" s="72"/>
      <c r="F14" s="72"/>
      <c r="G14" s="72"/>
      <c r="H14" s="71"/>
      <c r="I14" s="75">
        <v>9</v>
      </c>
      <c r="J14" s="85"/>
      <c r="K14" s="85"/>
      <c r="L14" s="85"/>
      <c r="M14" s="76">
        <v>6.5600000000000006E-2</v>
      </c>
      <c r="N14" s="71"/>
      <c r="O14" s="71"/>
      <c r="P14" s="71"/>
      <c r="Q14" s="71"/>
      <c r="R14" s="71">
        <v>9</v>
      </c>
    </row>
    <row r="15" spans="2:18" x14ac:dyDescent="0.25">
      <c r="B15" s="71"/>
      <c r="C15" s="72"/>
      <c r="D15" s="72"/>
      <c r="E15" s="72"/>
      <c r="F15" s="72"/>
      <c r="G15" s="72"/>
      <c r="H15" s="71"/>
      <c r="I15" s="75">
        <v>10</v>
      </c>
      <c r="J15" s="85"/>
      <c r="K15" s="85"/>
      <c r="L15" s="85"/>
      <c r="M15" s="76">
        <v>6.5500000000000003E-2</v>
      </c>
      <c r="N15" s="71"/>
      <c r="O15" s="71"/>
      <c r="P15" s="71"/>
      <c r="Q15" s="71"/>
      <c r="R15" s="71">
        <v>10</v>
      </c>
    </row>
    <row r="16" spans="2:18" ht="15.75" thickBot="1" x14ac:dyDescent="0.3">
      <c r="B16" s="71"/>
      <c r="C16" s="72"/>
      <c r="D16" s="72"/>
      <c r="E16" s="72"/>
      <c r="F16" s="72"/>
      <c r="G16" s="72"/>
      <c r="H16" s="71"/>
      <c r="I16" s="77">
        <v>11</v>
      </c>
      <c r="J16" s="86"/>
      <c r="K16" s="86"/>
      <c r="L16" s="86"/>
      <c r="M16" s="78">
        <v>3.2800000000000003E-2</v>
      </c>
      <c r="N16" s="71"/>
      <c r="O16" s="71"/>
      <c r="P16" s="71"/>
      <c r="Q16" s="71"/>
      <c r="R16" s="71"/>
    </row>
    <row r="17" spans="3:9" x14ac:dyDescent="0.25">
      <c r="C17" s="72"/>
      <c r="D17" s="72"/>
      <c r="E17" s="72"/>
      <c r="F17" s="72"/>
      <c r="G17" s="72"/>
    </row>
    <row r="18" spans="3:9" x14ac:dyDescent="0.25">
      <c r="C18" s="72"/>
      <c r="D18" s="72"/>
      <c r="E18" s="72"/>
      <c r="F18" s="72"/>
      <c r="G18" s="72"/>
    </row>
    <row r="19" spans="3:9" x14ac:dyDescent="0.25">
      <c r="C19" s="72"/>
      <c r="D19" s="72"/>
      <c r="E19" s="72"/>
      <c r="F19" s="72"/>
      <c r="G19" s="72"/>
    </row>
    <row r="20" spans="3:9" x14ac:dyDescent="0.25">
      <c r="C20" s="72"/>
      <c r="D20" s="72"/>
      <c r="E20" s="72"/>
      <c r="F20" s="72"/>
      <c r="G20" s="72"/>
    </row>
    <row r="21" spans="3:9" x14ac:dyDescent="0.25">
      <c r="C21" s="72"/>
      <c r="D21" s="72"/>
      <c r="E21" s="72"/>
      <c r="F21" s="72"/>
      <c r="G21" s="72"/>
    </row>
    <row r="22" spans="3:9" ht="60.75" thickBot="1" x14ac:dyDescent="0.3">
      <c r="C22" s="72"/>
      <c r="D22" s="90" t="s">
        <v>97</v>
      </c>
      <c r="E22" s="91"/>
      <c r="F22" s="90" t="s">
        <v>174</v>
      </c>
      <c r="G22" s="72"/>
      <c r="H22" s="95" t="s">
        <v>104</v>
      </c>
      <c r="I22" s="95" t="s">
        <v>175</v>
      </c>
    </row>
    <row r="23" spans="3:9" ht="14.65" customHeight="1" x14ac:dyDescent="0.25">
      <c r="C23" s="72" t="s">
        <v>98</v>
      </c>
      <c r="D23" s="108">
        <v>75000</v>
      </c>
      <c r="E23" s="108"/>
      <c r="F23" s="108">
        <v>95000</v>
      </c>
      <c r="G23" s="72"/>
      <c r="H23" s="92">
        <v>1</v>
      </c>
      <c r="I23" s="93">
        <f>SUM(K9:K11)*D23</f>
        <v>21600</v>
      </c>
    </row>
    <row r="24" spans="3:9" ht="14.65" customHeight="1" x14ac:dyDescent="0.25">
      <c r="C24" s="72" t="s">
        <v>99</v>
      </c>
      <c r="D24" s="108">
        <v>2</v>
      </c>
      <c r="E24" s="108"/>
      <c r="F24" s="108"/>
      <c r="G24" s="72"/>
      <c r="H24" s="92">
        <v>2</v>
      </c>
      <c r="I24" s="113">
        <f>SUM(K10:K11)*D23</f>
        <v>12960</v>
      </c>
    </row>
    <row r="25" spans="3:9" ht="14.65" customHeight="1" x14ac:dyDescent="0.25">
      <c r="C25" s="72" t="s">
        <v>176</v>
      </c>
      <c r="D25" s="108">
        <v>10250</v>
      </c>
      <c r="E25" s="108"/>
      <c r="F25" s="108">
        <v>40000</v>
      </c>
      <c r="G25" s="72"/>
      <c r="H25" s="92">
        <v>3</v>
      </c>
      <c r="I25" s="113">
        <f>SUM(K11)*D23</f>
        <v>4320</v>
      </c>
    </row>
    <row r="26" spans="3:9" ht="15.75" thickBot="1" x14ac:dyDescent="0.3">
      <c r="C26" s="72"/>
      <c r="D26" s="72"/>
      <c r="E26" s="72"/>
      <c r="F26" s="72"/>
      <c r="G26" s="72"/>
      <c r="H26" s="92">
        <v>4</v>
      </c>
      <c r="I26" s="113">
        <v>0</v>
      </c>
    </row>
    <row r="27" spans="3:9" ht="15.75" thickBot="1" x14ac:dyDescent="0.3">
      <c r="C27" s="72" t="s">
        <v>177</v>
      </c>
      <c r="D27" s="147">
        <f>F35-D35</f>
        <v>30356.9</v>
      </c>
      <c r="E27" s="148"/>
      <c r="F27" s="149"/>
      <c r="G27" s="72"/>
      <c r="H27" s="92">
        <v>5</v>
      </c>
      <c r="I27" s="113">
        <v>0</v>
      </c>
    </row>
    <row r="28" spans="3:9" x14ac:dyDescent="0.25">
      <c r="C28" s="72"/>
      <c r="D28" s="72"/>
      <c r="E28" s="72"/>
      <c r="F28" s="72"/>
      <c r="G28" s="72"/>
    </row>
    <row r="29" spans="3:9" x14ac:dyDescent="0.25">
      <c r="C29" s="72"/>
      <c r="D29" s="72"/>
      <c r="E29" s="72"/>
      <c r="F29" s="72"/>
      <c r="G29" s="72"/>
    </row>
    <row r="30" spans="3:9" x14ac:dyDescent="0.25">
      <c r="C30" s="72"/>
      <c r="D30" s="72"/>
      <c r="E30" s="72"/>
      <c r="F30" s="72"/>
      <c r="G30" s="72"/>
    </row>
    <row r="31" spans="3:9" x14ac:dyDescent="0.25">
      <c r="C31" s="72" t="s">
        <v>100</v>
      </c>
      <c r="D31" s="72">
        <f>D25</f>
        <v>10250</v>
      </c>
      <c r="E31" s="72"/>
      <c r="F31" s="94">
        <f>F25</f>
        <v>40000</v>
      </c>
      <c r="G31" s="72"/>
    </row>
    <row r="32" spans="3:9" x14ac:dyDescent="0.25">
      <c r="C32" s="72" t="s">
        <v>178</v>
      </c>
      <c r="D32" s="72">
        <f>VLOOKUP(D24,H23:I27,2)</f>
        <v>12960</v>
      </c>
      <c r="E32" s="72"/>
      <c r="F32" s="72">
        <f>SUM(K8:K11)*F23</f>
        <v>45600</v>
      </c>
      <c r="G32" s="72"/>
    </row>
    <row r="33" spans="3:7" x14ac:dyDescent="0.25">
      <c r="C33" s="72" t="s">
        <v>101</v>
      </c>
      <c r="D33" s="72">
        <f>D31-D32</f>
        <v>-2710</v>
      </c>
      <c r="E33" s="94"/>
      <c r="F33" s="94">
        <f>F31-F32</f>
        <v>-5600</v>
      </c>
      <c r="G33" s="72"/>
    </row>
    <row r="34" spans="3:7" x14ac:dyDescent="0.25">
      <c r="C34" s="72" t="s">
        <v>102</v>
      </c>
      <c r="D34" s="72">
        <f>0.21*D33*-1</f>
        <v>569.1</v>
      </c>
      <c r="E34" s="72"/>
      <c r="F34" s="94">
        <f>0.21*F33*-1</f>
        <v>1176</v>
      </c>
      <c r="G34" s="72"/>
    </row>
    <row r="35" spans="3:7" x14ac:dyDescent="0.25">
      <c r="C35" s="72" t="s">
        <v>103</v>
      </c>
      <c r="D35" s="72">
        <f>D31+D34</f>
        <v>10819.1</v>
      </c>
      <c r="E35" s="72"/>
      <c r="F35" s="94">
        <f>F31+F34</f>
        <v>41176</v>
      </c>
      <c r="G35" s="72"/>
    </row>
    <row r="36" spans="3:7" x14ac:dyDescent="0.25">
      <c r="C36" s="72"/>
      <c r="D36" s="72"/>
      <c r="E36" s="72"/>
      <c r="F36" s="72"/>
      <c r="G36" s="72"/>
    </row>
    <row r="37" spans="3:7" x14ac:dyDescent="0.25">
      <c r="C37" s="72"/>
      <c r="D37" s="72"/>
      <c r="E37" s="72"/>
      <c r="F37" s="72"/>
      <c r="G37" s="72"/>
    </row>
    <row r="38" spans="3:7" x14ac:dyDescent="0.25">
      <c r="C38" s="72"/>
      <c r="D38" s="72"/>
      <c r="E38" s="72"/>
      <c r="F38" s="72"/>
      <c r="G38" s="72"/>
    </row>
    <row r="39" spans="3:7" x14ac:dyDescent="0.25">
      <c r="C39" s="72"/>
      <c r="D39" s="72"/>
      <c r="E39" s="72"/>
      <c r="F39" s="72"/>
      <c r="G39" s="72"/>
    </row>
    <row r="40" spans="3:7" x14ac:dyDescent="0.25">
      <c r="C40" s="72"/>
      <c r="D40" s="72"/>
      <c r="E40" s="72"/>
      <c r="F40" s="72"/>
      <c r="G40" s="72"/>
    </row>
    <row r="41" spans="3:7" x14ac:dyDescent="0.25">
      <c r="C41" s="72"/>
      <c r="D41" s="72"/>
      <c r="E41" s="72"/>
      <c r="F41" s="72"/>
      <c r="G41" s="72"/>
    </row>
    <row r="42" spans="3:7" x14ac:dyDescent="0.25">
      <c r="C42" s="72"/>
      <c r="D42" s="72"/>
      <c r="E42" s="72"/>
      <c r="F42" s="72"/>
      <c r="G42" s="72"/>
    </row>
    <row r="43" spans="3:7" x14ac:dyDescent="0.25">
      <c r="C43" s="72"/>
      <c r="D43" s="72"/>
      <c r="E43" s="72"/>
      <c r="F43" s="72"/>
      <c r="G43" s="72"/>
    </row>
    <row r="44" spans="3:7" x14ac:dyDescent="0.25">
      <c r="C44" s="72"/>
      <c r="D44" s="72"/>
      <c r="E44" s="72"/>
      <c r="F44" s="72"/>
      <c r="G44" s="72"/>
    </row>
    <row r="45" spans="3:7" x14ac:dyDescent="0.25">
      <c r="C45" s="72"/>
      <c r="D45" s="72"/>
      <c r="E45" s="72"/>
      <c r="F45" s="72"/>
      <c r="G45" s="72"/>
    </row>
    <row r="46" spans="3:7" x14ac:dyDescent="0.25">
      <c r="C46" s="72"/>
      <c r="D46" s="72"/>
      <c r="E46" s="72"/>
      <c r="F46" s="72"/>
      <c r="G46" s="72"/>
    </row>
    <row r="47" spans="3:7" x14ac:dyDescent="0.25">
      <c r="C47" s="72"/>
      <c r="D47" s="72"/>
      <c r="E47" s="72"/>
      <c r="F47" s="72"/>
      <c r="G47" s="72"/>
    </row>
    <row r="48" spans="3:7" x14ac:dyDescent="0.25">
      <c r="C48" s="72"/>
      <c r="D48" s="72"/>
      <c r="E48" s="72"/>
      <c r="F48" s="72"/>
      <c r="G48" s="72"/>
    </row>
    <row r="49" spans="3:7" x14ac:dyDescent="0.25">
      <c r="C49" s="72"/>
      <c r="D49" s="72"/>
      <c r="E49" s="72"/>
      <c r="F49" s="72"/>
      <c r="G49" s="72"/>
    </row>
    <row r="50" spans="3:7" x14ac:dyDescent="0.25">
      <c r="C50" s="72"/>
      <c r="D50" s="72"/>
      <c r="E50" s="72"/>
      <c r="F50" s="72"/>
      <c r="G50" s="72"/>
    </row>
    <row r="51" spans="3:7" x14ac:dyDescent="0.25">
      <c r="C51" s="72"/>
      <c r="D51" s="72"/>
      <c r="E51" s="72"/>
      <c r="F51" s="72"/>
      <c r="G51" s="72"/>
    </row>
    <row r="52" spans="3:7" x14ac:dyDescent="0.25">
      <c r="C52" s="72"/>
      <c r="D52" s="72"/>
      <c r="E52" s="72"/>
      <c r="F52" s="72"/>
      <c r="G52" s="72"/>
    </row>
    <row r="53" spans="3:7" x14ac:dyDescent="0.25">
      <c r="C53" s="72"/>
      <c r="D53" s="72"/>
      <c r="E53" s="72"/>
      <c r="F53" s="72"/>
      <c r="G53" s="72"/>
    </row>
    <row r="54" spans="3:7" x14ac:dyDescent="0.25">
      <c r="C54" s="72"/>
      <c r="D54" s="72"/>
      <c r="E54" s="72"/>
      <c r="F54" s="72"/>
      <c r="G54" s="72"/>
    </row>
    <row r="55" spans="3:7" x14ac:dyDescent="0.25">
      <c r="C55" s="72"/>
      <c r="D55" s="72"/>
      <c r="E55" s="72"/>
      <c r="F55" s="72"/>
      <c r="G55" s="72"/>
    </row>
    <row r="56" spans="3:7" x14ac:dyDescent="0.25">
      <c r="C56" s="72"/>
      <c r="D56" s="72"/>
      <c r="E56" s="72"/>
      <c r="F56" s="72"/>
      <c r="G56" s="72"/>
    </row>
    <row r="57" spans="3:7" x14ac:dyDescent="0.25">
      <c r="C57" s="72"/>
      <c r="D57" s="72"/>
      <c r="E57" s="72"/>
      <c r="F57" s="72"/>
      <c r="G57" s="72"/>
    </row>
    <row r="58" spans="3:7" x14ac:dyDescent="0.25">
      <c r="C58" s="72"/>
      <c r="D58" s="72"/>
      <c r="E58" s="72"/>
      <c r="F58" s="72"/>
      <c r="G58" s="72"/>
    </row>
    <row r="59" spans="3:7" x14ac:dyDescent="0.25">
      <c r="C59" s="72"/>
      <c r="D59" s="72"/>
      <c r="E59" s="72"/>
      <c r="F59" s="72"/>
      <c r="G59" s="72"/>
    </row>
    <row r="60" spans="3:7" x14ac:dyDescent="0.25">
      <c r="C60" s="72"/>
      <c r="D60" s="72"/>
      <c r="E60" s="72"/>
      <c r="F60" s="72"/>
      <c r="G60" s="72"/>
    </row>
    <row r="61" spans="3:7" x14ac:dyDescent="0.25">
      <c r="C61" s="72"/>
      <c r="D61" s="72"/>
      <c r="E61" s="72"/>
      <c r="F61" s="72"/>
      <c r="G61" s="72"/>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zoomScale="130" zoomScaleNormal="130" workbookViewId="0">
      <selection activeCell="F21" sqref="F21"/>
    </sheetView>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5"/>
      <c r="B1" s="54"/>
      <c r="C1" s="54"/>
      <c r="D1" s="54"/>
      <c r="E1" s="54"/>
      <c r="F1" s="54"/>
      <c r="G1" s="54"/>
      <c r="H1" s="54"/>
      <c r="I1" s="54"/>
    </row>
    <row r="2" spans="1:9" ht="23.25" x14ac:dyDescent="0.35">
      <c r="A2" s="55"/>
      <c r="B2" s="65" t="s">
        <v>124</v>
      </c>
      <c r="C2" s="58"/>
      <c r="D2" s="58"/>
      <c r="E2" s="58"/>
      <c r="F2" s="58"/>
      <c r="G2" s="58"/>
      <c r="H2" s="58"/>
      <c r="I2" s="58"/>
    </row>
    <row r="3" spans="1:9" ht="15.75" thickBot="1" x14ac:dyDescent="0.3">
      <c r="A3" s="55"/>
      <c r="B3" s="58"/>
      <c r="C3" s="58"/>
      <c r="D3" s="58"/>
      <c r="E3" s="58"/>
      <c r="F3" s="58"/>
      <c r="G3" s="58"/>
      <c r="H3" s="58"/>
      <c r="I3" s="58"/>
    </row>
    <row r="4" spans="1:9" ht="30.75" thickBot="1" x14ac:dyDescent="0.3">
      <c r="A4" s="55"/>
      <c r="B4" s="58"/>
      <c r="C4" s="66" t="s">
        <v>14</v>
      </c>
      <c r="D4" s="67" t="s">
        <v>15</v>
      </c>
      <c r="E4" s="58"/>
      <c r="F4" s="58"/>
      <c r="G4" s="58"/>
      <c r="H4" s="58"/>
      <c r="I4" s="58"/>
    </row>
    <row r="5" spans="1:9" x14ac:dyDescent="0.25">
      <c r="A5" s="55"/>
      <c r="B5" s="58"/>
      <c r="C5" s="68">
        <v>0</v>
      </c>
      <c r="D5" s="69">
        <v>-40000</v>
      </c>
      <c r="E5" s="58"/>
      <c r="F5" s="58"/>
      <c r="G5" s="58"/>
      <c r="H5" s="58"/>
      <c r="I5" s="58"/>
    </row>
    <row r="6" spans="1:9" x14ac:dyDescent="0.25">
      <c r="A6" s="55"/>
      <c r="B6" s="58"/>
      <c r="C6" s="60">
        <v>1</v>
      </c>
      <c r="D6" s="62">
        <v>6520</v>
      </c>
      <c r="E6" s="58"/>
      <c r="F6" s="57">
        <f>IF(OR(AND(D5&gt;0,D6&lt;0),AND(D5&lt;0,D6&gt;0)),1,0)</f>
        <v>1</v>
      </c>
      <c r="G6" s="58"/>
      <c r="H6" s="58"/>
      <c r="I6" s="58"/>
    </row>
    <row r="7" spans="1:9" x14ac:dyDescent="0.25">
      <c r="A7" s="55"/>
      <c r="B7" s="58"/>
      <c r="C7" s="60">
        <v>2</v>
      </c>
      <c r="D7" s="62">
        <v>5000</v>
      </c>
      <c r="E7" s="58"/>
      <c r="F7" s="57">
        <f t="shared" ref="F7:F15" si="0">IF(OR(AND(D6&gt;0,D7&lt;0),AND(D6&lt;0,D7&gt;0)),1,0)</f>
        <v>0</v>
      </c>
      <c r="G7" s="58"/>
      <c r="H7" s="58"/>
      <c r="I7" s="58"/>
    </row>
    <row r="8" spans="1:9" x14ac:dyDescent="0.25">
      <c r="A8" s="55"/>
      <c r="B8" s="58"/>
      <c r="C8" s="60">
        <v>3</v>
      </c>
      <c r="D8" s="62">
        <v>6500</v>
      </c>
      <c r="E8" s="58"/>
      <c r="F8" s="57">
        <f t="shared" si="0"/>
        <v>0</v>
      </c>
      <c r="G8" s="58"/>
      <c r="H8" s="58"/>
      <c r="I8" s="58"/>
    </row>
    <row r="9" spans="1:9" x14ac:dyDescent="0.25">
      <c r="A9" s="55"/>
      <c r="B9" s="58"/>
      <c r="C9" s="60">
        <v>4</v>
      </c>
      <c r="D9" s="62">
        <v>7625</v>
      </c>
      <c r="E9" s="58"/>
      <c r="F9" s="57">
        <f t="shared" si="0"/>
        <v>0</v>
      </c>
      <c r="G9" s="58"/>
      <c r="H9" s="58"/>
      <c r="I9" s="58"/>
    </row>
    <row r="10" spans="1:9" x14ac:dyDescent="0.25">
      <c r="A10" s="55"/>
      <c r="B10" s="58"/>
      <c r="C10" s="60">
        <v>5</v>
      </c>
      <c r="D10" s="62">
        <v>6975</v>
      </c>
      <c r="E10" s="58"/>
      <c r="F10" s="57">
        <f t="shared" si="0"/>
        <v>0</v>
      </c>
      <c r="G10" s="58"/>
      <c r="H10" s="58"/>
      <c r="I10" s="58"/>
    </row>
    <row r="11" spans="1:9" x14ac:dyDescent="0.25">
      <c r="A11" s="55"/>
      <c r="B11" s="58"/>
      <c r="C11" s="60">
        <v>6</v>
      </c>
      <c r="D11" s="62">
        <v>7250</v>
      </c>
      <c r="E11" s="58"/>
      <c r="F11" s="57">
        <f t="shared" si="0"/>
        <v>0</v>
      </c>
      <c r="G11" s="58"/>
      <c r="H11" s="58"/>
      <c r="I11" s="58"/>
    </row>
    <row r="12" spans="1:9" x14ac:dyDescent="0.25">
      <c r="A12" s="55"/>
      <c r="B12" s="58"/>
      <c r="C12" s="60">
        <v>7</v>
      </c>
      <c r="D12" s="62">
        <v>6540</v>
      </c>
      <c r="E12" s="58"/>
      <c r="F12" s="57">
        <f t="shared" si="0"/>
        <v>0</v>
      </c>
      <c r="G12" s="58"/>
      <c r="H12" s="58"/>
      <c r="I12" s="58"/>
    </row>
    <row r="13" spans="1:9" x14ac:dyDescent="0.25">
      <c r="A13" s="55"/>
      <c r="B13" s="58"/>
      <c r="C13" s="60">
        <v>8</v>
      </c>
      <c r="D13" s="62">
        <v>5960</v>
      </c>
      <c r="E13" s="58"/>
      <c r="F13" s="57">
        <f t="shared" si="0"/>
        <v>0</v>
      </c>
      <c r="G13" s="58"/>
      <c r="H13" s="59"/>
      <c r="I13" s="59"/>
    </row>
    <row r="14" spans="1:9" x14ac:dyDescent="0.25">
      <c r="A14" s="55"/>
      <c r="B14" s="58"/>
      <c r="C14" s="60">
        <v>9</v>
      </c>
      <c r="D14" s="62">
        <v>5250</v>
      </c>
      <c r="E14" s="58"/>
      <c r="F14" s="57">
        <f t="shared" si="0"/>
        <v>0</v>
      </c>
      <c r="G14" s="58"/>
      <c r="H14" s="58"/>
      <c r="I14" s="58"/>
    </row>
    <row r="15" spans="1:9" ht="15.75" thickBot="1" x14ac:dyDescent="0.3">
      <c r="A15" s="55"/>
      <c r="B15" s="58"/>
      <c r="C15" s="61">
        <v>10</v>
      </c>
      <c r="D15" s="63">
        <v>5920</v>
      </c>
      <c r="E15" s="58"/>
      <c r="F15" s="70">
        <f t="shared" si="0"/>
        <v>0</v>
      </c>
      <c r="G15" s="58"/>
      <c r="H15" s="58"/>
      <c r="I15" s="58"/>
    </row>
    <row r="16" spans="1:9" x14ac:dyDescent="0.25">
      <c r="A16" s="55"/>
      <c r="B16" s="54"/>
      <c r="C16" s="54"/>
      <c r="D16" s="54"/>
      <c r="E16" s="54"/>
      <c r="F16" s="57">
        <f>SUM(F6:F15)</f>
        <v>1</v>
      </c>
      <c r="G16" s="54"/>
      <c r="H16" s="54"/>
      <c r="I16" s="54"/>
    </row>
    <row r="17" spans="1:9" x14ac:dyDescent="0.25">
      <c r="A17" s="55"/>
      <c r="B17" s="54"/>
      <c r="C17" s="54"/>
      <c r="D17" s="54"/>
      <c r="E17" s="54"/>
      <c r="F17" s="54"/>
      <c r="G17" s="54"/>
      <c r="H17" s="54"/>
      <c r="I17" s="54"/>
    </row>
    <row r="18" spans="1:9" ht="15.75" thickBot="1" x14ac:dyDescent="0.3">
      <c r="A18" s="55"/>
      <c r="B18" s="58"/>
      <c r="C18" s="58"/>
      <c r="D18" s="58"/>
      <c r="E18" s="54"/>
      <c r="F18" s="54"/>
      <c r="G18" s="54"/>
      <c r="H18" s="54"/>
      <c r="I18" s="54"/>
    </row>
    <row r="19" spans="1:9" ht="15.75" thickBot="1" x14ac:dyDescent="0.3">
      <c r="A19" s="55"/>
      <c r="B19" s="64" t="s">
        <v>18</v>
      </c>
      <c r="C19" s="150">
        <f>IF(F16&gt;1,"Not Applicable",IRR(D5:D15))</f>
        <v>9.5417934522322057E-2</v>
      </c>
      <c r="D19" s="151"/>
      <c r="E19" s="54"/>
      <c r="F19" s="54"/>
      <c r="G19" s="54"/>
      <c r="H19" s="54"/>
      <c r="I19" s="54"/>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showGridLines="0" zoomScale="130" zoomScaleNormal="130" workbookViewId="0">
      <selection activeCell="O10" sqref="O10"/>
    </sheetView>
  </sheetViews>
  <sheetFormatPr defaultColWidth="9.140625" defaultRowHeight="15" x14ac:dyDescent="0.25"/>
  <cols>
    <col min="1" max="1" width="3" style="109" customWidth="1"/>
    <col min="2" max="2" width="9.5703125" style="109" customWidth="1"/>
    <col min="3" max="3" width="4.85546875" style="109" customWidth="1"/>
    <col min="4" max="4" width="5" style="109" customWidth="1"/>
    <col min="5" max="11" width="9.140625" style="109"/>
    <col min="12" max="12" width="14" style="109" customWidth="1"/>
    <col min="13" max="13" width="19.5703125" style="109" customWidth="1"/>
    <col min="14" max="14" width="2" style="109" customWidth="1"/>
    <col min="15" max="16384" width="9.140625" style="109"/>
  </cols>
  <sheetData>
    <row r="2" spans="2:14" ht="21" x14ac:dyDescent="0.35">
      <c r="D2" s="157" t="s">
        <v>150</v>
      </c>
      <c r="E2" s="157"/>
      <c r="F2" s="157"/>
      <c r="G2" s="157"/>
      <c r="H2" s="157"/>
      <c r="I2" s="157"/>
      <c r="J2" s="157"/>
      <c r="K2" s="157"/>
      <c r="L2" s="157"/>
      <c r="M2" s="157"/>
      <c r="N2" s="157"/>
    </row>
    <row r="3" spans="2:14" ht="18.75" x14ac:dyDescent="0.3">
      <c r="D3" s="158" t="s">
        <v>210</v>
      </c>
      <c r="E3" s="158"/>
      <c r="F3" s="158"/>
      <c r="G3" s="158"/>
      <c r="H3" s="158"/>
      <c r="I3" s="158"/>
      <c r="J3" s="158"/>
      <c r="K3" s="158"/>
      <c r="L3" s="158"/>
      <c r="M3" s="158"/>
      <c r="N3" s="158"/>
    </row>
    <row r="4" spans="2:14" ht="18.75" x14ac:dyDescent="0.3">
      <c r="D4" s="128"/>
      <c r="E4" s="128"/>
      <c r="F4" s="128"/>
      <c r="G4" s="128"/>
      <c r="H4" s="128"/>
      <c r="I4" s="128"/>
      <c r="J4" s="128"/>
      <c r="K4" s="128"/>
      <c r="L4" s="128"/>
      <c r="M4" s="128"/>
      <c r="N4" s="128"/>
    </row>
    <row r="5" spans="2:14" ht="18.75" x14ac:dyDescent="0.3">
      <c r="B5" s="114" t="s">
        <v>151</v>
      </c>
      <c r="D5" s="128"/>
      <c r="E5" s="128"/>
      <c r="F5" s="128"/>
      <c r="G5" s="128"/>
      <c r="H5" s="128"/>
      <c r="I5" s="128"/>
      <c r="J5" s="128"/>
      <c r="K5" s="128"/>
      <c r="L5" s="128"/>
      <c r="M5" s="128"/>
      <c r="N5" s="128"/>
    </row>
    <row r="6" spans="2:14" ht="15.75" thickBot="1" x14ac:dyDescent="0.3"/>
    <row r="7" spans="2:14" ht="16.5" thickBot="1" x14ac:dyDescent="0.3">
      <c r="B7" s="129" t="s">
        <v>116</v>
      </c>
      <c r="C7" s="98" t="s">
        <v>106</v>
      </c>
      <c r="D7" s="154" t="s">
        <v>179</v>
      </c>
      <c r="E7" s="154"/>
      <c r="F7" s="154"/>
      <c r="G7" s="154"/>
      <c r="H7" s="154"/>
      <c r="I7" s="154"/>
      <c r="J7" s="154"/>
      <c r="K7" s="154"/>
      <c r="L7" s="154"/>
      <c r="M7" s="154"/>
      <c r="N7" s="154"/>
    </row>
    <row r="8" spans="2:14" ht="44.25" customHeight="1" x14ac:dyDescent="0.25">
      <c r="C8" s="99"/>
      <c r="D8" s="154"/>
      <c r="E8" s="154"/>
      <c r="F8" s="154"/>
      <c r="G8" s="154"/>
      <c r="H8" s="154"/>
      <c r="I8" s="154"/>
      <c r="J8" s="154"/>
      <c r="K8" s="154"/>
      <c r="L8" s="154"/>
      <c r="M8" s="154"/>
      <c r="N8" s="154"/>
    </row>
    <row r="9" spans="2:14" ht="15.75" x14ac:dyDescent="0.25">
      <c r="C9" s="99"/>
      <c r="D9" s="97" t="s">
        <v>180</v>
      </c>
    </row>
    <row r="10" spans="2:14" ht="15.75" x14ac:dyDescent="0.25">
      <c r="C10" s="99"/>
      <c r="D10" s="97" t="s">
        <v>181</v>
      </c>
    </row>
    <row r="11" spans="2:14" ht="15.75" x14ac:dyDescent="0.25">
      <c r="C11" s="99"/>
      <c r="D11" s="97" t="s">
        <v>182</v>
      </c>
    </row>
    <row r="12" spans="2:14" ht="15.75" x14ac:dyDescent="0.25">
      <c r="C12" s="99"/>
      <c r="D12" s="97" t="s">
        <v>183</v>
      </c>
    </row>
    <row r="13" spans="2:14" ht="15.75" x14ac:dyDescent="0.25">
      <c r="C13" s="99"/>
      <c r="D13" s="97" t="s">
        <v>184</v>
      </c>
    </row>
    <row r="14" spans="2:14" ht="16.5" thickBot="1" x14ac:dyDescent="0.3">
      <c r="C14" s="99"/>
      <c r="D14" s="97"/>
    </row>
    <row r="15" spans="2:14" ht="16.5" thickBot="1" x14ac:dyDescent="0.3">
      <c r="B15" s="129" t="s">
        <v>112</v>
      </c>
      <c r="C15" s="98" t="s">
        <v>109</v>
      </c>
      <c r="D15" s="154" t="s">
        <v>137</v>
      </c>
      <c r="E15" s="154"/>
      <c r="F15" s="154"/>
      <c r="G15" s="154"/>
      <c r="H15" s="154"/>
      <c r="I15" s="154"/>
      <c r="J15" s="154"/>
      <c r="K15" s="154"/>
      <c r="L15" s="154"/>
      <c r="M15" s="154"/>
      <c r="N15" s="154"/>
    </row>
    <row r="16" spans="2:14" ht="23.45" customHeight="1" x14ac:dyDescent="0.25">
      <c r="C16" s="99"/>
      <c r="D16" s="154"/>
      <c r="E16" s="154"/>
      <c r="F16" s="154"/>
      <c r="G16" s="154"/>
      <c r="H16" s="154"/>
      <c r="I16" s="154"/>
      <c r="J16" s="154"/>
      <c r="K16" s="154"/>
      <c r="L16" s="154"/>
      <c r="M16" s="154"/>
      <c r="N16" s="154"/>
    </row>
    <row r="17" spans="2:14" ht="15.75" x14ac:dyDescent="0.25">
      <c r="C17" s="99"/>
      <c r="D17" s="97" t="s">
        <v>138</v>
      </c>
      <c r="E17" s="127" t="s">
        <v>127</v>
      </c>
    </row>
    <row r="18" spans="2:14" ht="15.75" x14ac:dyDescent="0.25">
      <c r="C18" s="99"/>
      <c r="D18" s="97" t="s">
        <v>139</v>
      </c>
      <c r="E18" s="127" t="s">
        <v>126</v>
      </c>
    </row>
    <row r="19" spans="2:14" ht="15.75" x14ac:dyDescent="0.25">
      <c r="C19" s="99"/>
      <c r="D19" s="97" t="s">
        <v>140</v>
      </c>
      <c r="E19" s="127" t="s">
        <v>128</v>
      </c>
    </row>
    <row r="20" spans="2:14" ht="15.75" x14ac:dyDescent="0.25">
      <c r="C20" s="99"/>
      <c r="D20" s="97" t="s">
        <v>141</v>
      </c>
      <c r="E20" s="127" t="s">
        <v>129</v>
      </c>
    </row>
    <row r="21" spans="2:14" ht="15.75" x14ac:dyDescent="0.25">
      <c r="C21" s="99"/>
      <c r="D21" s="97" t="s">
        <v>147</v>
      </c>
      <c r="E21" s="127" t="s">
        <v>185</v>
      </c>
    </row>
    <row r="22" spans="2:14" ht="16.5" thickBot="1" x14ac:dyDescent="0.3">
      <c r="C22" s="99"/>
      <c r="D22" s="97"/>
    </row>
    <row r="23" spans="2:14" ht="16.5" thickBot="1" x14ac:dyDescent="0.3">
      <c r="B23" s="129" t="s">
        <v>112</v>
      </c>
      <c r="C23" s="98" t="s">
        <v>113</v>
      </c>
      <c r="D23" s="154" t="s">
        <v>188</v>
      </c>
      <c r="E23" s="154"/>
      <c r="F23" s="154"/>
      <c r="G23" s="154"/>
      <c r="H23" s="154"/>
      <c r="I23" s="154"/>
      <c r="J23" s="154"/>
      <c r="K23" s="154"/>
      <c r="L23" s="154"/>
      <c r="M23" s="154"/>
      <c r="N23" s="154"/>
    </row>
    <row r="24" spans="2:14" ht="27" customHeight="1" x14ac:dyDescent="0.25">
      <c r="C24" s="99"/>
      <c r="D24" s="154"/>
      <c r="E24" s="154"/>
      <c r="F24" s="154"/>
      <c r="G24" s="154"/>
      <c r="H24" s="154"/>
      <c r="I24" s="154"/>
      <c r="J24" s="154"/>
      <c r="K24" s="154"/>
      <c r="L24" s="154"/>
      <c r="M24" s="154"/>
      <c r="N24" s="154"/>
    </row>
    <row r="25" spans="2:14" ht="15.75" x14ac:dyDescent="0.25">
      <c r="C25" s="99"/>
      <c r="D25" s="97" t="s">
        <v>144</v>
      </c>
      <c r="E25" s="155" t="s">
        <v>186</v>
      </c>
      <c r="F25" s="155"/>
      <c r="G25" s="155"/>
      <c r="H25" s="155"/>
      <c r="I25" s="155"/>
      <c r="J25" s="155"/>
      <c r="K25" s="155"/>
      <c r="L25" s="155"/>
      <c r="M25" s="155"/>
    </row>
    <row r="26" spans="2:14" ht="15.75" x14ac:dyDescent="0.25">
      <c r="C26" s="99"/>
      <c r="D26" s="97" t="s">
        <v>145</v>
      </c>
      <c r="E26" s="155" t="s">
        <v>187</v>
      </c>
      <c r="F26" s="155"/>
      <c r="G26" s="155"/>
      <c r="H26" s="155"/>
      <c r="I26" s="155"/>
      <c r="J26" s="155"/>
      <c r="K26" s="155"/>
      <c r="L26" s="155"/>
      <c r="M26" s="155"/>
    </row>
    <row r="27" spans="2:14" ht="15.75" x14ac:dyDescent="0.25">
      <c r="C27" s="99"/>
      <c r="D27" s="97" t="s">
        <v>146</v>
      </c>
      <c r="E27" s="127" t="s">
        <v>128</v>
      </c>
    </row>
    <row r="28" spans="2:14" ht="15.75" x14ac:dyDescent="0.25">
      <c r="C28" s="99"/>
      <c r="D28" s="97" t="s">
        <v>143</v>
      </c>
      <c r="E28" s="127" t="s">
        <v>129</v>
      </c>
    </row>
    <row r="29" spans="2:14" ht="15.75" x14ac:dyDescent="0.25">
      <c r="C29" s="99"/>
      <c r="D29" s="97" t="s">
        <v>147</v>
      </c>
      <c r="E29" s="127" t="s">
        <v>185</v>
      </c>
    </row>
    <row r="30" spans="2:14" ht="16.5" thickBot="1" x14ac:dyDescent="0.3">
      <c r="C30" s="99"/>
      <c r="D30" s="97"/>
    </row>
    <row r="31" spans="2:14" ht="16.5" thickBot="1" x14ac:dyDescent="0.3">
      <c r="B31" s="129" t="s">
        <v>112</v>
      </c>
      <c r="C31" s="98" t="s">
        <v>115</v>
      </c>
      <c r="D31" s="154" t="s">
        <v>142</v>
      </c>
      <c r="E31" s="154"/>
      <c r="F31" s="154"/>
      <c r="G31" s="154"/>
      <c r="H31" s="154"/>
      <c r="I31" s="154"/>
      <c r="J31" s="154"/>
      <c r="K31" s="154"/>
      <c r="L31" s="154"/>
      <c r="M31" s="154"/>
      <c r="N31" s="154"/>
    </row>
    <row r="32" spans="2:14" ht="18" customHeight="1" x14ac:dyDescent="0.25">
      <c r="C32" s="99"/>
      <c r="D32" s="154"/>
      <c r="E32" s="154"/>
      <c r="F32" s="154"/>
      <c r="G32" s="154"/>
      <c r="H32" s="154"/>
      <c r="I32" s="154"/>
      <c r="J32" s="154"/>
      <c r="K32" s="154"/>
      <c r="L32" s="154"/>
      <c r="M32" s="154"/>
      <c r="N32" s="154"/>
    </row>
    <row r="33" spans="2:14" ht="15.75" x14ac:dyDescent="0.25">
      <c r="C33" s="99"/>
      <c r="D33" s="97" t="s">
        <v>138</v>
      </c>
      <c r="E33" s="127" t="s">
        <v>130</v>
      </c>
    </row>
    <row r="34" spans="2:14" ht="15.75" x14ac:dyDescent="0.25">
      <c r="C34" s="99"/>
      <c r="D34" s="97" t="s">
        <v>139</v>
      </c>
      <c r="E34" s="127" t="s">
        <v>131</v>
      </c>
    </row>
    <row r="35" spans="2:14" ht="15.75" x14ac:dyDescent="0.25">
      <c r="C35" s="99"/>
      <c r="D35" s="97" t="s">
        <v>140</v>
      </c>
      <c r="E35" s="127" t="s">
        <v>128</v>
      </c>
    </row>
    <row r="36" spans="2:14" ht="15.75" x14ac:dyDescent="0.25">
      <c r="C36" s="99"/>
      <c r="D36" s="97" t="s">
        <v>141</v>
      </c>
      <c r="E36" s="127" t="s">
        <v>129</v>
      </c>
    </row>
    <row r="37" spans="2:14" ht="15.75" x14ac:dyDescent="0.25">
      <c r="C37" s="99"/>
      <c r="D37" s="97" t="s">
        <v>147</v>
      </c>
      <c r="E37" s="127" t="s">
        <v>185</v>
      </c>
    </row>
    <row r="38" spans="2:14" ht="16.5" thickBot="1" x14ac:dyDescent="0.3">
      <c r="C38" s="99"/>
      <c r="D38" s="97"/>
    </row>
    <row r="39" spans="2:14" ht="16.5" thickBot="1" x14ac:dyDescent="0.3">
      <c r="B39" s="129" t="s">
        <v>112</v>
      </c>
      <c r="C39" s="98" t="s">
        <v>117</v>
      </c>
      <c r="D39" s="154" t="s">
        <v>189</v>
      </c>
      <c r="E39" s="154"/>
      <c r="F39" s="154"/>
      <c r="G39" s="154"/>
      <c r="H39" s="154"/>
      <c r="I39" s="154"/>
      <c r="J39" s="154"/>
      <c r="K39" s="154"/>
      <c r="L39" s="154"/>
      <c r="M39" s="154"/>
      <c r="N39" s="154"/>
    </row>
    <row r="40" spans="2:14" ht="13.5" customHeight="1" x14ac:dyDescent="0.25">
      <c r="C40" s="99"/>
      <c r="D40" s="154"/>
      <c r="E40" s="154"/>
      <c r="F40" s="154"/>
      <c r="G40" s="154"/>
      <c r="H40" s="154"/>
      <c r="I40" s="154"/>
      <c r="J40" s="154"/>
      <c r="K40" s="154"/>
      <c r="L40" s="154"/>
      <c r="M40" s="154"/>
      <c r="N40" s="154"/>
    </row>
    <row r="41" spans="2:14" ht="15.75" x14ac:dyDescent="0.25">
      <c r="C41" s="99"/>
      <c r="D41" s="97" t="s">
        <v>144</v>
      </c>
      <c r="E41" s="155" t="s">
        <v>190</v>
      </c>
      <c r="F41" s="155"/>
      <c r="G41" s="155"/>
      <c r="H41" s="155"/>
      <c r="I41" s="155"/>
      <c r="J41" s="155"/>
      <c r="K41" s="155"/>
      <c r="L41" s="155"/>
      <c r="M41" s="155"/>
    </row>
    <row r="42" spans="2:14" ht="15.75" x14ac:dyDescent="0.25">
      <c r="C42" s="99"/>
      <c r="D42" s="97" t="s">
        <v>145</v>
      </c>
      <c r="E42" s="155" t="s">
        <v>191</v>
      </c>
      <c r="F42" s="155"/>
      <c r="G42" s="155"/>
      <c r="H42" s="155"/>
      <c r="I42" s="155"/>
      <c r="J42" s="155"/>
      <c r="K42" s="155"/>
      <c r="L42" s="155"/>
      <c r="M42" s="155"/>
    </row>
    <row r="43" spans="2:14" ht="15.75" x14ac:dyDescent="0.25">
      <c r="C43" s="99"/>
      <c r="D43" s="97" t="s">
        <v>146</v>
      </c>
      <c r="E43" s="127" t="s">
        <v>192</v>
      </c>
    </row>
    <row r="44" spans="2:14" ht="15.75" x14ac:dyDescent="0.25">
      <c r="C44" s="99"/>
      <c r="D44" s="97" t="s">
        <v>143</v>
      </c>
      <c r="E44" s="127" t="s">
        <v>193</v>
      </c>
    </row>
    <row r="45" spans="2:14" ht="15.75" x14ac:dyDescent="0.25">
      <c r="C45" s="99"/>
      <c r="D45" s="97" t="s">
        <v>147</v>
      </c>
      <c r="E45" s="127" t="s">
        <v>194</v>
      </c>
    </row>
    <row r="46" spans="2:14" ht="15.75" x14ac:dyDescent="0.25">
      <c r="C46" s="99"/>
      <c r="D46" s="97" t="s">
        <v>195</v>
      </c>
      <c r="E46" s="127" t="s">
        <v>196</v>
      </c>
    </row>
    <row r="47" spans="2:14" ht="16.5" thickBot="1" x14ac:dyDescent="0.3">
      <c r="C47" s="99"/>
      <c r="D47" s="97"/>
    </row>
    <row r="48" spans="2:14" ht="16.5" thickBot="1" x14ac:dyDescent="0.3">
      <c r="B48" s="129" t="s">
        <v>105</v>
      </c>
      <c r="C48" s="98" t="s">
        <v>119</v>
      </c>
      <c r="D48" s="154" t="s">
        <v>114</v>
      </c>
      <c r="E48" s="154"/>
      <c r="F48" s="154"/>
      <c r="G48" s="154"/>
      <c r="H48" s="154"/>
      <c r="I48" s="154"/>
      <c r="J48" s="154"/>
      <c r="K48" s="154"/>
      <c r="L48" s="154"/>
      <c r="M48" s="154"/>
      <c r="N48" s="154"/>
    </row>
    <row r="49" spans="2:14" ht="15.75" x14ac:dyDescent="0.25">
      <c r="C49" s="99"/>
      <c r="D49" s="154"/>
      <c r="E49" s="154"/>
      <c r="F49" s="154"/>
      <c r="G49" s="154"/>
      <c r="H49" s="154"/>
      <c r="I49" s="154"/>
      <c r="J49" s="154"/>
      <c r="K49" s="154"/>
      <c r="L49" s="154"/>
      <c r="M49" s="154"/>
      <c r="N49" s="154"/>
    </row>
    <row r="50" spans="2:14" ht="33" customHeight="1" x14ac:dyDescent="0.25">
      <c r="D50" s="97" t="s">
        <v>144</v>
      </c>
      <c r="E50" s="154" t="s">
        <v>198</v>
      </c>
      <c r="F50" s="154"/>
      <c r="G50" s="154"/>
      <c r="H50" s="154"/>
      <c r="I50" s="154"/>
      <c r="J50" s="154"/>
      <c r="K50" s="154"/>
      <c r="L50" s="154"/>
      <c r="M50" s="154"/>
      <c r="N50" s="127"/>
    </row>
    <row r="51" spans="2:14" ht="33.6" customHeight="1" x14ac:dyDescent="0.25">
      <c r="D51" s="97" t="s">
        <v>145</v>
      </c>
      <c r="E51" s="154" t="s">
        <v>148</v>
      </c>
      <c r="F51" s="154"/>
      <c r="G51" s="154"/>
      <c r="H51" s="154"/>
      <c r="I51" s="154"/>
      <c r="J51" s="154"/>
      <c r="K51" s="154"/>
      <c r="L51" s="154"/>
      <c r="M51" s="154"/>
      <c r="N51" s="127"/>
    </row>
    <row r="52" spans="2:14" ht="23.25" customHeight="1" x14ac:dyDescent="0.25">
      <c r="D52" s="97" t="s">
        <v>146</v>
      </c>
      <c r="E52" s="155" t="s">
        <v>197</v>
      </c>
      <c r="F52" s="155"/>
      <c r="G52" s="155"/>
      <c r="H52" s="155"/>
      <c r="I52" s="155"/>
      <c r="J52" s="155"/>
      <c r="K52" s="155"/>
      <c r="L52" s="155"/>
      <c r="M52" s="155"/>
      <c r="N52" s="127"/>
    </row>
    <row r="53" spans="2:14" ht="15.75" x14ac:dyDescent="0.25">
      <c r="D53" s="97" t="s">
        <v>143</v>
      </c>
      <c r="E53" s="155" t="s">
        <v>110</v>
      </c>
      <c r="F53" s="155"/>
      <c r="G53" s="155"/>
      <c r="H53" s="155"/>
      <c r="I53" s="155"/>
      <c r="J53" s="155"/>
      <c r="K53" s="155"/>
      <c r="L53" s="155"/>
      <c r="M53" s="155"/>
      <c r="N53" s="127"/>
    </row>
    <row r="54" spans="2:14" ht="15.75" x14ac:dyDescent="0.25">
      <c r="D54" s="100" t="s">
        <v>147</v>
      </c>
      <c r="E54" s="155" t="s">
        <v>111</v>
      </c>
      <c r="F54" s="155"/>
      <c r="G54" s="155"/>
      <c r="H54" s="155"/>
      <c r="I54" s="155"/>
      <c r="J54" s="155"/>
      <c r="K54" s="155"/>
      <c r="L54" s="155"/>
      <c r="M54" s="155"/>
      <c r="N54" s="127"/>
    </row>
    <row r="55" spans="2:14" ht="16.5" thickBot="1" x14ac:dyDescent="0.3">
      <c r="C55" s="99"/>
      <c r="D55" s="97"/>
    </row>
    <row r="56" spans="2:14" ht="16.5" thickBot="1" x14ac:dyDescent="0.3">
      <c r="B56" s="129" t="b">
        <v>1</v>
      </c>
      <c r="C56" s="98" t="s">
        <v>120</v>
      </c>
      <c r="D56" s="154" t="s">
        <v>199</v>
      </c>
      <c r="E56" s="154"/>
      <c r="F56" s="154"/>
      <c r="G56" s="154"/>
      <c r="H56" s="154"/>
      <c r="I56" s="154"/>
      <c r="J56" s="154"/>
      <c r="K56" s="154"/>
      <c r="L56" s="154"/>
      <c r="M56" s="154"/>
      <c r="N56" s="154"/>
    </row>
    <row r="57" spans="2:14" ht="24.75" customHeight="1" x14ac:dyDescent="0.25">
      <c r="C57" s="99"/>
      <c r="D57" s="154"/>
      <c r="E57" s="154"/>
      <c r="F57" s="154"/>
      <c r="G57" s="154"/>
      <c r="H57" s="154"/>
      <c r="I57" s="154"/>
      <c r="J57" s="154"/>
      <c r="K57" s="154"/>
      <c r="L57" s="154"/>
      <c r="M57" s="154"/>
      <c r="N57" s="154"/>
    </row>
    <row r="58" spans="2:14" ht="15.75" x14ac:dyDescent="0.25">
      <c r="C58" s="99"/>
      <c r="D58" s="97" t="s">
        <v>107</v>
      </c>
      <c r="E58" s="155" t="b">
        <v>1</v>
      </c>
      <c r="F58" s="155"/>
      <c r="G58" s="155"/>
      <c r="H58" s="155"/>
      <c r="I58" s="155"/>
      <c r="J58" s="155"/>
      <c r="K58" s="155"/>
      <c r="L58" s="155"/>
      <c r="M58" s="155"/>
    </row>
    <row r="59" spans="2:14" ht="15.75" x14ac:dyDescent="0.25">
      <c r="C59" s="99"/>
      <c r="D59" s="97" t="s">
        <v>108</v>
      </c>
      <c r="E59" s="155" t="b">
        <v>0</v>
      </c>
      <c r="F59" s="155"/>
      <c r="G59" s="155"/>
      <c r="H59" s="155"/>
      <c r="I59" s="155"/>
      <c r="J59" s="155"/>
      <c r="K59" s="155"/>
      <c r="L59" s="155"/>
      <c r="M59" s="155"/>
    </row>
    <row r="60" spans="2:14" ht="16.5" thickBot="1" x14ac:dyDescent="0.3">
      <c r="C60" s="99"/>
      <c r="D60" s="97"/>
    </row>
    <row r="61" spans="2:14" ht="16.5" thickBot="1" x14ac:dyDescent="0.3">
      <c r="B61" s="129" t="b">
        <v>0</v>
      </c>
      <c r="C61" s="98" t="s">
        <v>121</v>
      </c>
      <c r="D61" s="154" t="s">
        <v>200</v>
      </c>
      <c r="E61" s="154"/>
      <c r="F61" s="154"/>
      <c r="G61" s="154"/>
      <c r="H61" s="154"/>
      <c r="I61" s="154"/>
      <c r="J61" s="154"/>
      <c r="K61" s="154"/>
      <c r="L61" s="154"/>
      <c r="M61" s="154"/>
      <c r="N61" s="154"/>
    </row>
    <row r="62" spans="2:14" ht="13.5" customHeight="1" x14ac:dyDescent="0.25">
      <c r="C62" s="99"/>
      <c r="D62" s="154"/>
      <c r="E62" s="154"/>
      <c r="F62" s="154"/>
      <c r="G62" s="154"/>
      <c r="H62" s="154"/>
      <c r="I62" s="154"/>
      <c r="J62" s="154"/>
      <c r="K62" s="154"/>
      <c r="L62" s="154"/>
      <c r="M62" s="154"/>
      <c r="N62" s="154"/>
    </row>
    <row r="63" spans="2:14" ht="15.75" x14ac:dyDescent="0.25">
      <c r="C63" s="99"/>
      <c r="D63" s="97" t="s">
        <v>107</v>
      </c>
      <c r="E63" s="155" t="b">
        <v>1</v>
      </c>
      <c r="F63" s="155"/>
      <c r="G63" s="155"/>
      <c r="H63" s="155"/>
      <c r="I63" s="155"/>
      <c r="J63" s="155"/>
      <c r="K63" s="155"/>
      <c r="L63" s="155"/>
      <c r="M63" s="155"/>
    </row>
    <row r="64" spans="2:14" ht="15.75" x14ac:dyDescent="0.25">
      <c r="C64" s="99"/>
      <c r="D64" s="97" t="s">
        <v>108</v>
      </c>
      <c r="E64" s="155" t="b">
        <v>0</v>
      </c>
      <c r="F64" s="155"/>
      <c r="G64" s="155"/>
      <c r="H64" s="155"/>
      <c r="I64" s="155"/>
      <c r="J64" s="155"/>
      <c r="K64" s="155"/>
      <c r="L64" s="155"/>
      <c r="M64" s="155"/>
    </row>
    <row r="65" spans="2:14" ht="16.5" thickBot="1" x14ac:dyDescent="0.3">
      <c r="C65" s="99"/>
      <c r="D65" s="97"/>
    </row>
    <row r="66" spans="2:14" ht="16.5" thickBot="1" x14ac:dyDescent="0.3">
      <c r="B66" s="129" t="b">
        <v>1</v>
      </c>
      <c r="C66" s="98" t="s">
        <v>122</v>
      </c>
      <c r="D66" s="154" t="s">
        <v>149</v>
      </c>
      <c r="E66" s="154"/>
      <c r="F66" s="154"/>
      <c r="G66" s="154"/>
      <c r="H66" s="154"/>
      <c r="I66" s="154"/>
      <c r="J66" s="154"/>
      <c r="K66" s="154"/>
      <c r="L66" s="154"/>
      <c r="M66" s="154"/>
      <c r="N66" s="154"/>
    </row>
    <row r="67" spans="2:14" ht="13.5" customHeight="1" x14ac:dyDescent="0.25">
      <c r="C67" s="99"/>
      <c r="D67" s="154"/>
      <c r="E67" s="154"/>
      <c r="F67" s="154"/>
      <c r="G67" s="154"/>
      <c r="H67" s="154"/>
      <c r="I67" s="154"/>
      <c r="J67" s="154"/>
      <c r="K67" s="154"/>
      <c r="L67" s="154"/>
      <c r="M67" s="154"/>
      <c r="N67" s="154"/>
    </row>
    <row r="68" spans="2:14" ht="15.75" x14ac:dyDescent="0.25">
      <c r="C68" s="99"/>
      <c r="D68" s="97" t="s">
        <v>107</v>
      </c>
      <c r="E68" s="155" t="b">
        <v>1</v>
      </c>
      <c r="F68" s="155"/>
      <c r="G68" s="155"/>
      <c r="H68" s="155"/>
      <c r="I68" s="155"/>
      <c r="J68" s="155"/>
      <c r="K68" s="155"/>
      <c r="L68" s="155"/>
      <c r="M68" s="155"/>
    </row>
    <row r="69" spans="2:14" ht="15.75" x14ac:dyDescent="0.25">
      <c r="C69" s="99"/>
      <c r="D69" s="97" t="s">
        <v>108</v>
      </c>
      <c r="E69" s="155" t="b">
        <v>0</v>
      </c>
      <c r="F69" s="155"/>
      <c r="G69" s="155"/>
      <c r="H69" s="155"/>
      <c r="I69" s="155"/>
      <c r="J69" s="155"/>
      <c r="K69" s="155"/>
      <c r="L69" s="155"/>
      <c r="M69" s="155"/>
    </row>
    <row r="70" spans="2:14" ht="16.5" thickBot="1" x14ac:dyDescent="0.3">
      <c r="C70" s="99"/>
      <c r="D70" s="97"/>
    </row>
    <row r="71" spans="2:14" ht="16.5" thickBot="1" x14ac:dyDescent="0.3">
      <c r="B71" s="129" t="b">
        <v>1</v>
      </c>
      <c r="C71" s="98" t="s">
        <v>123</v>
      </c>
      <c r="D71" s="154" t="s">
        <v>201</v>
      </c>
      <c r="E71" s="154"/>
      <c r="F71" s="154"/>
      <c r="G71" s="154"/>
      <c r="H71" s="154"/>
      <c r="I71" s="154"/>
      <c r="J71" s="154"/>
      <c r="K71" s="154"/>
      <c r="L71" s="154"/>
      <c r="M71" s="154"/>
      <c r="N71" s="154"/>
    </row>
    <row r="72" spans="2:14" ht="39.6" customHeight="1" x14ac:dyDescent="0.25">
      <c r="C72" s="99"/>
      <c r="D72" s="154"/>
      <c r="E72" s="154"/>
      <c r="F72" s="154"/>
      <c r="G72" s="154"/>
      <c r="H72" s="154"/>
      <c r="I72" s="154"/>
      <c r="J72" s="154"/>
      <c r="K72" s="154"/>
      <c r="L72" s="154"/>
      <c r="M72" s="154"/>
      <c r="N72" s="154"/>
    </row>
    <row r="73" spans="2:14" ht="15.75" x14ac:dyDescent="0.25">
      <c r="C73" s="99"/>
      <c r="D73" s="97" t="s">
        <v>107</v>
      </c>
      <c r="E73" s="155" t="b">
        <v>1</v>
      </c>
      <c r="F73" s="155"/>
      <c r="G73" s="155"/>
      <c r="H73" s="155"/>
      <c r="I73" s="155"/>
      <c r="J73" s="155"/>
      <c r="K73" s="155"/>
      <c r="L73" s="155"/>
      <c r="M73" s="155"/>
    </row>
    <row r="74" spans="2:14" ht="15.75" x14ac:dyDescent="0.25">
      <c r="C74" s="99"/>
      <c r="D74" s="97" t="s">
        <v>108</v>
      </c>
      <c r="E74" s="155" t="b">
        <v>0</v>
      </c>
      <c r="F74" s="155"/>
      <c r="G74" s="155"/>
      <c r="H74" s="155"/>
      <c r="I74" s="155"/>
      <c r="J74" s="155"/>
      <c r="K74" s="155"/>
      <c r="L74" s="155"/>
      <c r="M74" s="155"/>
    </row>
    <row r="75" spans="2:14" ht="16.5" thickBot="1" x14ac:dyDescent="0.3">
      <c r="C75" s="99"/>
      <c r="D75" s="97"/>
      <c r="E75" s="127"/>
      <c r="F75" s="127"/>
      <c r="G75" s="127"/>
      <c r="H75" s="127"/>
      <c r="I75" s="127"/>
      <c r="J75" s="127"/>
      <c r="K75" s="127"/>
      <c r="L75" s="127"/>
      <c r="M75" s="127"/>
    </row>
    <row r="76" spans="2:14" ht="16.5" thickBot="1" x14ac:dyDescent="0.3">
      <c r="B76" s="129" t="b">
        <v>1</v>
      </c>
      <c r="C76" s="98" t="s">
        <v>132</v>
      </c>
      <c r="D76" s="154" t="s">
        <v>208</v>
      </c>
      <c r="E76" s="154"/>
      <c r="F76" s="154"/>
      <c r="G76" s="154"/>
      <c r="H76" s="154"/>
      <c r="I76" s="154"/>
      <c r="J76" s="154"/>
      <c r="K76" s="154"/>
      <c r="L76" s="154"/>
      <c r="M76" s="154"/>
      <c r="N76" s="154"/>
    </row>
    <row r="77" spans="2:14" ht="24" customHeight="1" x14ac:dyDescent="0.25">
      <c r="C77" s="99"/>
      <c r="D77" s="154"/>
      <c r="E77" s="154"/>
      <c r="F77" s="154"/>
      <c r="G77" s="154"/>
      <c r="H77" s="154"/>
      <c r="I77" s="154"/>
      <c r="J77" s="154"/>
      <c r="K77" s="154"/>
      <c r="L77" s="154"/>
      <c r="M77" s="154"/>
      <c r="N77" s="154"/>
    </row>
    <row r="78" spans="2:14" ht="15.75" x14ac:dyDescent="0.25">
      <c r="C78" s="99"/>
      <c r="D78" s="97" t="s">
        <v>107</v>
      </c>
      <c r="E78" s="155" t="b">
        <v>1</v>
      </c>
      <c r="F78" s="155"/>
      <c r="G78" s="155"/>
      <c r="H78" s="155"/>
      <c r="I78" s="155"/>
      <c r="J78" s="155"/>
      <c r="K78" s="155"/>
      <c r="L78" s="155"/>
      <c r="M78" s="155"/>
    </row>
    <row r="79" spans="2:14" ht="15.75" x14ac:dyDescent="0.25">
      <c r="C79" s="99"/>
      <c r="D79" s="97" t="s">
        <v>108</v>
      </c>
      <c r="E79" s="155" t="b">
        <v>0</v>
      </c>
      <c r="F79" s="155"/>
      <c r="G79" s="155"/>
      <c r="H79" s="155"/>
      <c r="I79" s="155"/>
      <c r="J79" s="155"/>
      <c r="K79" s="155"/>
      <c r="L79" s="155"/>
      <c r="M79" s="155"/>
    </row>
    <row r="80" spans="2:14" ht="16.5" thickBot="1" x14ac:dyDescent="0.3">
      <c r="C80" s="99"/>
      <c r="D80" s="97"/>
      <c r="E80" s="127"/>
      <c r="F80" s="127"/>
      <c r="G80" s="127"/>
      <c r="H80" s="127"/>
      <c r="I80" s="127"/>
      <c r="J80" s="127"/>
      <c r="K80" s="127"/>
      <c r="L80" s="127"/>
      <c r="M80" s="127"/>
    </row>
    <row r="81" spans="2:14" ht="16.5" thickBot="1" x14ac:dyDescent="0.3">
      <c r="B81" s="129" t="b">
        <v>0</v>
      </c>
      <c r="C81" s="98" t="s">
        <v>133</v>
      </c>
      <c r="D81" s="154" t="s">
        <v>207</v>
      </c>
      <c r="E81" s="154"/>
      <c r="F81" s="154"/>
      <c r="G81" s="154"/>
      <c r="H81" s="154"/>
      <c r="I81" s="154"/>
      <c r="J81" s="154"/>
      <c r="K81" s="154"/>
      <c r="L81" s="154"/>
      <c r="M81" s="154"/>
      <c r="N81" s="154"/>
    </row>
    <row r="82" spans="2:14" ht="24" customHeight="1" x14ac:dyDescent="0.25">
      <c r="C82" s="99"/>
      <c r="D82" s="154"/>
      <c r="E82" s="154"/>
      <c r="F82" s="154"/>
      <c r="G82" s="154"/>
      <c r="H82" s="154"/>
      <c r="I82" s="154"/>
      <c r="J82" s="154"/>
      <c r="K82" s="154"/>
      <c r="L82" s="154"/>
      <c r="M82" s="154"/>
      <c r="N82" s="154"/>
    </row>
    <row r="83" spans="2:14" ht="15.75" x14ac:dyDescent="0.25">
      <c r="C83" s="99"/>
      <c r="D83" s="97" t="s">
        <v>107</v>
      </c>
      <c r="E83" s="155" t="b">
        <v>1</v>
      </c>
      <c r="F83" s="155"/>
      <c r="G83" s="155"/>
      <c r="H83" s="155"/>
      <c r="I83" s="155"/>
      <c r="J83" s="155"/>
      <c r="K83" s="155"/>
      <c r="L83" s="155"/>
      <c r="M83" s="155"/>
    </row>
    <row r="84" spans="2:14" ht="15.75" x14ac:dyDescent="0.25">
      <c r="C84" s="99"/>
      <c r="D84" s="97" t="s">
        <v>108</v>
      </c>
      <c r="E84" s="155" t="b">
        <v>0</v>
      </c>
      <c r="F84" s="155"/>
      <c r="G84" s="155"/>
      <c r="H84" s="155"/>
      <c r="I84" s="155"/>
      <c r="J84" s="155"/>
      <c r="K84" s="155"/>
      <c r="L84" s="155"/>
      <c r="M84" s="155"/>
    </row>
    <row r="85" spans="2:14" ht="16.5" thickBot="1" x14ac:dyDescent="0.3">
      <c r="C85" s="99"/>
      <c r="D85" s="97"/>
      <c r="E85" s="127"/>
      <c r="F85" s="127"/>
      <c r="G85" s="127"/>
      <c r="H85" s="127"/>
      <c r="I85" s="127"/>
      <c r="J85" s="127"/>
      <c r="K85" s="127"/>
      <c r="L85" s="127"/>
      <c r="M85" s="127"/>
    </row>
    <row r="86" spans="2:14" ht="16.5" thickBot="1" x14ac:dyDescent="0.3">
      <c r="B86" s="129" t="s">
        <v>105</v>
      </c>
      <c r="C86" s="98" t="s">
        <v>152</v>
      </c>
      <c r="D86" s="115" t="s">
        <v>153</v>
      </c>
    </row>
    <row r="87" spans="2:14" ht="6" customHeight="1" x14ac:dyDescent="0.25">
      <c r="C87" s="92"/>
    </row>
    <row r="88" spans="2:14" ht="15.75" x14ac:dyDescent="0.25">
      <c r="C88" s="92"/>
      <c r="D88" s="97" t="s">
        <v>205</v>
      </c>
    </row>
    <row r="89" spans="2:14" ht="15.75" x14ac:dyDescent="0.25">
      <c r="C89" s="92"/>
      <c r="D89" s="116" t="s">
        <v>154</v>
      </c>
    </row>
    <row r="90" spans="2:14" ht="15.75" x14ac:dyDescent="0.25">
      <c r="C90" s="92"/>
      <c r="D90" s="97" t="s">
        <v>155</v>
      </c>
    </row>
    <row r="91" spans="2:14" ht="15.75" x14ac:dyDescent="0.25">
      <c r="C91" s="92"/>
      <c r="D91" s="97" t="s">
        <v>206</v>
      </c>
    </row>
    <row r="92" spans="2:14" ht="15.75" x14ac:dyDescent="0.25">
      <c r="C92" s="92"/>
      <c r="D92" s="116" t="s">
        <v>156</v>
      </c>
    </row>
    <row r="93" spans="2:14" ht="15.75" x14ac:dyDescent="0.25">
      <c r="C93" s="92"/>
      <c r="D93" s="97" t="s">
        <v>157</v>
      </c>
    </row>
    <row r="94" spans="2:14" ht="15.75" x14ac:dyDescent="0.25">
      <c r="C94" s="92"/>
      <c r="D94" s="97" t="s">
        <v>158</v>
      </c>
    </row>
    <row r="95" spans="2:14" ht="16.5" thickBot="1" x14ac:dyDescent="0.3">
      <c r="C95" s="99"/>
      <c r="E95" s="127"/>
      <c r="F95" s="127"/>
      <c r="G95" s="127"/>
      <c r="H95" s="127"/>
      <c r="I95" s="127"/>
      <c r="J95" s="127"/>
      <c r="K95" s="127"/>
      <c r="L95" s="127"/>
      <c r="M95" s="127"/>
    </row>
    <row r="96" spans="2:14" ht="16.5" thickBot="1" x14ac:dyDescent="0.3">
      <c r="B96" s="129" t="s">
        <v>118</v>
      </c>
      <c r="C96" s="98" t="s">
        <v>159</v>
      </c>
      <c r="D96" s="97" t="s">
        <v>153</v>
      </c>
    </row>
    <row r="97" spans="1:19" ht="6.95" customHeight="1" x14ac:dyDescent="0.25">
      <c r="C97" s="92"/>
    </row>
    <row r="98" spans="1:19" ht="15" customHeight="1" x14ac:dyDescent="0.25">
      <c r="C98" s="92"/>
      <c r="D98" s="152" t="s">
        <v>160</v>
      </c>
      <c r="E98" s="152"/>
      <c r="F98" s="152"/>
      <c r="G98" s="152"/>
      <c r="H98" s="152"/>
      <c r="I98" s="152"/>
      <c r="J98" s="152"/>
      <c r="K98" s="152"/>
      <c r="L98" s="152"/>
    </row>
    <row r="99" spans="1:19" ht="15" customHeight="1" x14ac:dyDescent="0.25">
      <c r="C99" s="92"/>
      <c r="D99" s="153" t="s">
        <v>204</v>
      </c>
      <c r="E99" s="153"/>
      <c r="F99" s="153"/>
      <c r="G99" s="153"/>
      <c r="H99" s="153"/>
      <c r="I99" s="153"/>
      <c r="J99" s="153"/>
      <c r="K99" s="153"/>
      <c r="L99" s="153"/>
    </row>
    <row r="100" spans="1:19" ht="15" customHeight="1" x14ac:dyDescent="0.25">
      <c r="C100" s="92"/>
      <c r="D100" s="152" t="s">
        <v>164</v>
      </c>
      <c r="E100" s="152"/>
      <c r="F100" s="152"/>
      <c r="G100" s="152"/>
      <c r="H100" s="152"/>
      <c r="I100" s="152"/>
      <c r="J100" s="152"/>
      <c r="K100" s="152"/>
      <c r="L100" s="152"/>
    </row>
    <row r="101" spans="1:19" ht="15" customHeight="1" x14ac:dyDescent="0.25">
      <c r="C101" s="92"/>
      <c r="D101" s="153" t="s">
        <v>161</v>
      </c>
      <c r="E101" s="153"/>
      <c r="F101" s="153"/>
      <c r="G101" s="153"/>
      <c r="H101" s="153"/>
      <c r="I101" s="153"/>
      <c r="J101" s="153"/>
      <c r="K101" s="153"/>
      <c r="L101" s="153"/>
    </row>
    <row r="102" spans="1:19" ht="15" customHeight="1" x14ac:dyDescent="0.25">
      <c r="C102" s="92"/>
      <c r="D102" s="152" t="s">
        <v>202</v>
      </c>
      <c r="E102" s="152"/>
      <c r="F102" s="152"/>
      <c r="G102" s="152"/>
      <c r="H102" s="152"/>
      <c r="I102" s="152"/>
      <c r="J102" s="152"/>
      <c r="K102" s="152"/>
      <c r="L102" s="152"/>
    </row>
    <row r="103" spans="1:19" ht="15" customHeight="1" x14ac:dyDescent="0.25">
      <c r="C103" s="92"/>
      <c r="D103" s="153" t="s">
        <v>203</v>
      </c>
      <c r="E103" s="153"/>
      <c r="F103" s="153"/>
      <c r="G103" s="153"/>
      <c r="H103" s="153"/>
      <c r="I103" s="153"/>
      <c r="J103" s="153"/>
      <c r="K103" s="153"/>
      <c r="L103" s="153"/>
    </row>
    <row r="104" spans="1:19" ht="15" customHeight="1" x14ac:dyDescent="0.25">
      <c r="C104" s="92"/>
      <c r="D104" s="97" t="s">
        <v>162</v>
      </c>
    </row>
    <row r="105" spans="1:19" ht="15" customHeight="1" x14ac:dyDescent="0.25">
      <c r="C105" s="92"/>
      <c r="D105" s="97" t="s">
        <v>163</v>
      </c>
    </row>
    <row r="106" spans="1:19" ht="15.75" x14ac:dyDescent="0.25">
      <c r="C106" s="99"/>
      <c r="E106" s="127"/>
      <c r="F106" s="127"/>
      <c r="G106" s="127"/>
      <c r="H106" s="127"/>
      <c r="I106" s="127"/>
      <c r="J106" s="127"/>
      <c r="K106" s="127"/>
      <c r="L106" s="127"/>
      <c r="M106" s="127"/>
    </row>
    <row r="107" spans="1:19" ht="15.75" x14ac:dyDescent="0.25">
      <c r="C107" s="99"/>
      <c r="D107" s="97"/>
      <c r="E107" s="127"/>
      <c r="F107" s="127"/>
      <c r="G107" s="127"/>
      <c r="H107" s="127"/>
      <c r="I107" s="127"/>
      <c r="J107" s="127"/>
      <c r="K107" s="127"/>
      <c r="L107" s="127"/>
      <c r="M107" s="127"/>
    </row>
    <row r="109" spans="1:19" ht="21" x14ac:dyDescent="0.25">
      <c r="A109" s="156"/>
      <c r="B109" s="156"/>
      <c r="C109" s="156"/>
      <c r="D109" s="156"/>
      <c r="E109" s="156"/>
      <c r="F109" s="156"/>
      <c r="G109" s="156"/>
      <c r="H109" s="156"/>
      <c r="I109" s="156"/>
      <c r="J109" s="156"/>
      <c r="K109" s="156"/>
      <c r="L109" s="156"/>
      <c r="M109" s="156"/>
      <c r="N109" s="156"/>
      <c r="O109" s="156"/>
      <c r="P109" s="156"/>
      <c r="Q109" s="156"/>
      <c r="R109" s="156"/>
      <c r="S109" s="156"/>
    </row>
  </sheetData>
  <mergeCells count="42">
    <mergeCell ref="E84:M84"/>
    <mergeCell ref="D48:N49"/>
    <mergeCell ref="E50:M50"/>
    <mergeCell ref="E51:M51"/>
    <mergeCell ref="E52:M52"/>
    <mergeCell ref="E53:M53"/>
    <mergeCell ref="E54:M54"/>
    <mergeCell ref="D76:N77"/>
    <mergeCell ref="E78:M78"/>
    <mergeCell ref="E79:M79"/>
    <mergeCell ref="D81:N82"/>
    <mergeCell ref="E83:M83"/>
    <mergeCell ref="E68:M68"/>
    <mergeCell ref="E69:M69"/>
    <mergeCell ref="D71:N72"/>
    <mergeCell ref="E73:M73"/>
    <mergeCell ref="E59:M59"/>
    <mergeCell ref="D61:N62"/>
    <mergeCell ref="E63:M63"/>
    <mergeCell ref="E64:M64"/>
    <mergeCell ref="D66:N67"/>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D100:L100"/>
    <mergeCell ref="D101:L101"/>
    <mergeCell ref="D98:L98"/>
    <mergeCell ref="D99:L99"/>
    <mergeCell ref="D102:L102"/>
  </mergeCells>
  <dataValidations count="2">
    <dataValidation type="list" showInputMessage="1" showErrorMessage="1" prompt="Select your answer from the drop-down list" sqref="B56 B61 B66 B71 B76 B81" xr:uid="{912A1913-9533-4DC8-93EA-6FF480CA5157}">
      <formula1>"Choose One, True, False"</formula1>
    </dataValidation>
    <dataValidation type="list" showInputMessage="1" showErrorMessage="1" prompt="Select your letter answer from the drop-down list" sqref="B7 B15 B23 B31 B39 B48 B86 B96" xr:uid="{ED5D7BE9-6F89-47B6-B688-F48B232E9AA8}">
      <formula1>"Choose One, A, B, C, D, E"</formula1>
    </dataValidation>
  </dataValidation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1"/>
  <sheetViews>
    <sheetView showGridLines="0" zoomScale="145" zoomScaleNormal="145" workbookViewId="0">
      <selection activeCell="E13" sqref="E13"/>
    </sheetView>
  </sheetViews>
  <sheetFormatPr defaultRowHeight="15" x14ac:dyDescent="0.25"/>
  <sheetData>
    <row r="1" spans="1:19" s="109" customFormat="1" x14ac:dyDescent="0.25"/>
    <row r="2" spans="1:19" s="109" customFormat="1" x14ac:dyDescent="0.25"/>
    <row r="3" spans="1:19" x14ac:dyDescent="0.25">
      <c r="C3" s="163" t="s">
        <v>211</v>
      </c>
      <c r="D3" s="163"/>
      <c r="E3" s="163"/>
      <c r="F3" s="163"/>
      <c r="G3" s="163"/>
      <c r="H3" s="163"/>
    </row>
    <row r="4" spans="1:19" ht="15.75" thickBot="1" x14ac:dyDescent="0.3">
      <c r="C4" s="163" t="s">
        <v>212</v>
      </c>
      <c r="D4" s="163"/>
      <c r="E4" s="163"/>
      <c r="F4" s="163"/>
      <c r="G4" s="163"/>
      <c r="H4" s="163"/>
    </row>
    <row r="5" spans="1:19" ht="15.75" x14ac:dyDescent="0.25">
      <c r="A5" s="96"/>
      <c r="B5" s="96"/>
      <c r="C5" s="117">
        <v>1</v>
      </c>
      <c r="D5" s="118" t="str">
        <f>'MC - 20 Pts'!B7</f>
        <v>E</v>
      </c>
      <c r="E5" s="117">
        <v>6</v>
      </c>
      <c r="F5" s="118" t="str">
        <f>'MC - 20 Pts'!B48</f>
        <v>A</v>
      </c>
      <c r="G5" s="117">
        <v>11</v>
      </c>
      <c r="H5" s="118" t="b">
        <f>'MC - 20 Pts'!B76</f>
        <v>1</v>
      </c>
      <c r="I5" s="96"/>
      <c r="J5" s="96"/>
      <c r="K5" s="96"/>
      <c r="L5" s="96"/>
      <c r="M5" s="96"/>
      <c r="N5" s="96"/>
      <c r="O5" s="96"/>
      <c r="P5" s="96"/>
      <c r="Q5" s="96"/>
      <c r="R5" s="96"/>
      <c r="S5" s="96"/>
    </row>
    <row r="6" spans="1:19" ht="15.75" x14ac:dyDescent="0.25">
      <c r="A6" s="96"/>
      <c r="B6" s="96"/>
      <c r="C6" s="119">
        <v>2</v>
      </c>
      <c r="D6" s="120" t="str">
        <f>'MC - 20 Pts'!B15</f>
        <v>B</v>
      </c>
      <c r="E6" s="119">
        <v>7</v>
      </c>
      <c r="F6" s="120" t="b">
        <f>'MC - 20 Pts'!B56</f>
        <v>1</v>
      </c>
      <c r="G6" s="119">
        <v>12</v>
      </c>
      <c r="H6" s="120" t="b">
        <f>'MC - 20 Pts'!B81</f>
        <v>0</v>
      </c>
      <c r="I6" s="96"/>
      <c r="J6" s="96"/>
      <c r="K6" s="96"/>
      <c r="L6" s="96"/>
      <c r="M6" s="96"/>
      <c r="N6" s="96"/>
      <c r="O6" s="96"/>
      <c r="P6" s="96"/>
      <c r="Q6" s="96"/>
      <c r="R6" s="96"/>
      <c r="S6" s="96"/>
    </row>
    <row r="7" spans="1:19" ht="15.75" x14ac:dyDescent="0.25">
      <c r="A7" s="96"/>
      <c r="B7" s="96"/>
      <c r="C7" s="119">
        <v>3</v>
      </c>
      <c r="D7" s="120" t="str">
        <f>'MC - 20 Pts'!B31</f>
        <v>B</v>
      </c>
      <c r="E7" s="119">
        <v>8</v>
      </c>
      <c r="F7" s="120" t="b">
        <f>'MC - 20 Pts'!B61</f>
        <v>0</v>
      </c>
      <c r="G7" s="119">
        <v>13</v>
      </c>
      <c r="H7" s="120" t="str">
        <f>'MC - 20 Pts'!B86</f>
        <v>A</v>
      </c>
      <c r="I7" s="96"/>
      <c r="J7" s="96"/>
      <c r="K7" s="96"/>
      <c r="L7" s="96"/>
      <c r="M7" s="96"/>
      <c r="N7" s="96"/>
      <c r="O7" s="96"/>
      <c r="P7" s="96"/>
      <c r="Q7" s="96"/>
      <c r="R7" s="96"/>
      <c r="S7" s="96"/>
    </row>
    <row r="8" spans="1:19" ht="16.5" thickBot="1" x14ac:dyDescent="0.3">
      <c r="A8" s="96"/>
      <c r="B8" s="96"/>
      <c r="C8" s="119">
        <v>4</v>
      </c>
      <c r="D8" s="120" t="str">
        <f>'MC - 20 Pts'!B23</f>
        <v>B</v>
      </c>
      <c r="E8" s="119">
        <v>9</v>
      </c>
      <c r="F8" s="120" t="b">
        <f>'MC - 20 Pts'!B66</f>
        <v>1</v>
      </c>
      <c r="G8" s="121">
        <v>14</v>
      </c>
      <c r="H8" s="122" t="str">
        <f>'MC - 20 Pts'!B96</f>
        <v>D</v>
      </c>
      <c r="I8" s="96"/>
      <c r="J8" s="96"/>
      <c r="K8" s="96"/>
      <c r="L8" s="96"/>
      <c r="M8" s="96"/>
      <c r="N8" s="96"/>
      <c r="O8" s="96"/>
      <c r="P8" s="96"/>
      <c r="Q8" s="96"/>
      <c r="R8" s="96"/>
      <c r="S8" s="96"/>
    </row>
    <row r="9" spans="1:19" ht="16.5" thickBot="1" x14ac:dyDescent="0.3">
      <c r="A9" s="96"/>
      <c r="B9" s="96"/>
      <c r="C9" s="121">
        <v>5</v>
      </c>
      <c r="D9" s="122" t="str">
        <f>'MC - 20 Pts'!B39</f>
        <v>B</v>
      </c>
      <c r="E9" s="121">
        <v>10</v>
      </c>
      <c r="F9" s="122" t="b">
        <f>'MC - 20 Pts'!B71</f>
        <v>1</v>
      </c>
      <c r="G9" s="164"/>
      <c r="H9" s="165"/>
      <c r="I9" s="96"/>
      <c r="J9" s="96"/>
      <c r="K9" s="96"/>
      <c r="L9" s="96"/>
      <c r="M9" s="96"/>
      <c r="N9" s="96"/>
      <c r="O9" s="96"/>
      <c r="P9" s="96"/>
      <c r="Q9" s="96"/>
      <c r="R9" s="96"/>
      <c r="S9" s="96"/>
    </row>
    <row r="10" spans="1:19" x14ac:dyDescent="0.25">
      <c r="A10" s="96"/>
      <c r="B10" s="96"/>
      <c r="E10" s="96"/>
      <c r="F10" s="96"/>
      <c r="G10" s="96"/>
      <c r="H10" s="96"/>
      <c r="I10" s="96"/>
      <c r="J10" s="96"/>
      <c r="K10" s="96"/>
      <c r="L10" s="96"/>
      <c r="M10" s="96"/>
      <c r="N10" s="96"/>
      <c r="O10" s="96"/>
      <c r="P10" s="96"/>
      <c r="Q10" s="96"/>
      <c r="R10" s="96"/>
      <c r="S10" s="96"/>
    </row>
    <row r="11" spans="1:19" x14ac:dyDescent="0.25">
      <c r="A11" s="96"/>
      <c r="B11" s="96"/>
      <c r="E11" s="96"/>
      <c r="F11" s="96"/>
      <c r="G11" s="96"/>
      <c r="H11" s="96"/>
      <c r="I11" s="96"/>
      <c r="J11" s="96"/>
      <c r="K11" s="96"/>
      <c r="L11" s="96"/>
      <c r="M11" s="96"/>
      <c r="N11" s="96"/>
      <c r="O11" s="96"/>
      <c r="P11" s="96"/>
      <c r="Q11" s="96"/>
      <c r="R11" s="96"/>
      <c r="S11" s="96"/>
    </row>
  </sheetData>
  <mergeCells count="2">
    <mergeCell ref="C3:H3"/>
    <mergeCell ref="C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2014-04-28T18:53:59Z</cp:lastPrinted>
  <dcterms:created xsi:type="dcterms:W3CDTF">2009-11-18T17:11:57Z</dcterms:created>
  <dcterms:modified xsi:type="dcterms:W3CDTF">2020-11-01T20:09:43Z</dcterms:modified>
</cp:coreProperties>
</file>