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eta\Desktop\Fin 361\Fall 2021\Exam 3\Master\"/>
    </mc:Choice>
  </mc:AlternateContent>
  <bookViews>
    <workbookView xWindow="0" yWindow="0" windowWidth="20520" windowHeight="9432" tabRatio="787" activeTab="7"/>
  </bookViews>
  <sheets>
    <sheet name="INSTRUCTIONS" sheetId="15"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62913"/>
</workbook>
</file>

<file path=xl/calcChain.xml><?xml version="1.0" encoding="utf-8"?>
<calcChain xmlns="http://schemas.openxmlformats.org/spreadsheetml/2006/main">
  <c r="C19" i="11" l="1"/>
  <c r="H8" i="3"/>
  <c r="F6" i="11" l="1"/>
  <c r="H10" i="3" l="1"/>
  <c r="H9" i="3"/>
  <c r="F8" i="3" l="1"/>
  <c r="G9" i="3" l="1"/>
  <c r="F16" i="11" l="1"/>
  <c r="H13" i="3"/>
  <c r="E16" i="10" l="1"/>
  <c r="L42" i="1" l="1"/>
  <c r="C21" i="2" l="1"/>
  <c r="E40" i="1"/>
  <c r="D44" i="1"/>
  <c r="K42" i="1"/>
  <c r="J42" i="1"/>
  <c r="I42" i="1"/>
  <c r="B14" i="8" l="1"/>
  <c r="C15" i="2" l="1"/>
  <c r="I45" i="1"/>
  <c r="E36" i="2" l="1"/>
  <c r="D36" i="2"/>
  <c r="H23" i="12"/>
  <c r="F32" i="12" l="1"/>
  <c r="D19" i="14" l="1"/>
  <c r="D18" i="14"/>
  <c r="D17" i="14"/>
  <c r="D16" i="14"/>
  <c r="D15" i="14"/>
  <c r="D14" i="14"/>
  <c r="D13" i="14"/>
  <c r="D12" i="14"/>
  <c r="D11" i="14"/>
  <c r="D10" i="14"/>
  <c r="D9" i="14"/>
  <c r="D8" i="14"/>
  <c r="D7" i="14"/>
  <c r="D6" i="14"/>
  <c r="H25" i="12" l="1"/>
  <c r="H24" i="12"/>
  <c r="I59" i="1"/>
  <c r="L53" i="1"/>
  <c r="L41" i="1"/>
  <c r="L43" i="1" l="1"/>
  <c r="L47" i="1" s="1"/>
  <c r="L51" i="1" s="1"/>
  <c r="F12" i="3" l="1"/>
  <c r="F13" i="3"/>
  <c r="F14" i="3"/>
  <c r="F15" i="3"/>
  <c r="F16" i="3"/>
  <c r="F17" i="3"/>
  <c r="F31" i="12" l="1"/>
  <c r="D31" i="12"/>
  <c r="J45" i="1"/>
  <c r="K45" i="1" s="1"/>
  <c r="L45" i="1" s="1"/>
  <c r="F7" i="11"/>
  <c r="F8" i="11"/>
  <c r="F9" i="11"/>
  <c r="F10" i="11"/>
  <c r="F11" i="11"/>
  <c r="F12" i="11"/>
  <c r="F13" i="11"/>
  <c r="F14" i="11"/>
  <c r="F15" i="11"/>
  <c r="K41" i="1"/>
  <c r="J41" i="1"/>
  <c r="I41" i="1"/>
  <c r="J58" i="1"/>
  <c r="J60" i="1" s="1"/>
  <c r="I58" i="1"/>
  <c r="E43" i="1"/>
  <c r="E41" i="1"/>
  <c r="I46" i="1"/>
  <c r="J46" i="1" s="1"/>
  <c r="K46" i="1" s="1"/>
  <c r="L46" i="1" s="1"/>
  <c r="L48" i="1" l="1"/>
  <c r="L49" i="1" s="1"/>
  <c r="L50" i="1" s="1"/>
  <c r="L52" i="1" s="1"/>
  <c r="D32" i="12"/>
  <c r="D33" i="12" s="1"/>
  <c r="D34" i="12" s="1"/>
  <c r="D35" i="12" s="1"/>
  <c r="F33" i="12"/>
  <c r="F34" i="12" s="1"/>
  <c r="F35" i="12" s="1"/>
  <c r="K43" i="1"/>
  <c r="J43" i="1"/>
  <c r="D27" i="12" l="1"/>
  <c r="F7" i="3"/>
  <c r="F9" i="3"/>
  <c r="F10" i="3"/>
  <c r="F11" i="3"/>
  <c r="G8" i="3" l="1"/>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G10" i="3" l="1"/>
  <c r="J34" i="10"/>
  <c r="J46" i="10"/>
  <c r="L34" i="10"/>
  <c r="L46" i="10"/>
  <c r="I34" i="10"/>
  <c r="I46" i="10"/>
  <c r="K46" i="10"/>
  <c r="K34" i="10"/>
  <c r="I62" i="1"/>
  <c r="K62" i="1" s="1"/>
  <c r="L54" i="1" s="1"/>
  <c r="L55" i="1" s="1"/>
  <c r="K48" i="1"/>
  <c r="K49" i="1" s="1"/>
  <c r="K50" i="1" s="1"/>
  <c r="K52" i="1" s="1"/>
  <c r="I48" i="1"/>
  <c r="J48" i="1"/>
  <c r="G11" i="3" l="1"/>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G14" i="3" l="1"/>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<sst xmlns="http://schemas.openxmlformats.org/spreadsheetml/2006/main" count="339" uniqueCount="243">
  <si>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</si>
  <si>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</si>
  <si>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</si>
  <si>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</si>
  <si>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</si>
  <si>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</si>
  <si>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</si>
  <si>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</si>
  <si>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</si>
  <si>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</si>
  <si>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</si>
  <si>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</si>
  <si>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</si>
  <si>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</si>
  <si>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</si>
  <si>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</si>
  <si>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</si>
  <si>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</si>
  <si>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</si>
  <si>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</si>
  <si>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</si>
  <si>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</si>
  <si>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</si>
  <si>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</si>
  <si>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</si>
  <si>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</si>
  <si>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</si>
  <si>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</si>
  <si>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</si>
  <si>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</si>
  <si>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</si>
  <si>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</si>
  <si>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</si>
  <si>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</si>
  <si>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</si>
  <si>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</si>
  <si>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</si>
  <si>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</si>
  <si>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</si>
  <si>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</si>
  <si>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</si>
  <si>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</si>
  <si>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</si>
  <si>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</si>
  <si>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</si>
  <si>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</si>
  <si>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</si>
  <si>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</si>
  <si>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</si>
  <si>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</si>
  <si>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</si>
  <si>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</si>
  <si>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</si>
  <si>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</si>
  <si>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</si>
  <si>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</si>
  <si>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</si>
  <si>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</si>
  <si>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</si>
  <si>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</si>
  <si>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</si>
  <si>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</si>
  <si>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</si>
  <si>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</si>
  <si>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</si>
  <si>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</si>
  <si>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</si>
  <si>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</si>
  <si>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</si>
  <si>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</si>
  <si>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</si>
  <si>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</si>
  <si>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</si>
  <si>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</si>
  <si>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</si>
  <si>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</si>
  <si>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</si>
  <si>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</si>
  <si>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</si>
  <si>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</si>
  <si>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</si>
  <si>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</si>
  <si>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</si>
  <si>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</si>
  <si>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</si>
  <si>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</si>
  <si>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</si>
  <si>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</si>
  <si>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</si>
  <si>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</si>
  <si>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</si>
  <si>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</si>
  <si>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</si>
  <si>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</si>
  <si>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</si>
  <si>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</si>
  <si>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</si>
  <si>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Problem 6:</t>
  </si>
  <si>
    <t>Current
Machine</t>
  </si>
  <si>
    <t>Original Purchase Price</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</si>
  <si>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</si>
  <si>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</si>
  <si>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</si>
  <si>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</si>
  <si>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</si>
  <si>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</si>
  <si>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</si>
  <si>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</si>
  <si>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</si>
  <si>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</si>
  <si>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</si>
  <si>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</si>
  <si>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</si>
  <si>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</si>
  <si>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</si>
  <si>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</si>
  <si>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</si>
  <si>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</si>
  <si>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</si>
  <si>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</si>
  <si>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</si>
  <si>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</si>
  <si>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</si>
  <si>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</si>
  <si>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</si>
  <si>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Problem 7</t>
  </si>
  <si>
    <t>TEST EXCEPT THE COMPUTER YOU ARE USING AND THIS FILE.</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</si>
  <si>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</si>
  <si>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</si>
  <si>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</si>
  <si>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</si>
  <si>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</si>
  <si>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</si>
  <si>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</si>
  <si>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</si>
  <si>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</si>
  <si>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</si>
  <si>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</si>
  <si>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</si>
  <si>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</si>
  <si>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</si>
  <si>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</si>
  <si>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</si>
  <si>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</si>
  <si>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</si>
  <si>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</si>
  <si>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</si>
  <si>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</si>
  <si>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</si>
  <si>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</si>
  <si>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</si>
  <si>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</si>
  <si>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</si>
  <si>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</si>
  <si>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</si>
  <si>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</si>
  <si>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</si>
  <si>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</si>
  <si>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</si>
  <si>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</si>
  <si>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</si>
  <si>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</si>
  <si>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</si>
  <si>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</si>
  <si>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</si>
  <si>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</si>
  <si>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</si>
  <si>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</si>
  <si>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</si>
  <si>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</si>
  <si>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</si>
  <si>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</si>
  <si>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</si>
  <si>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</si>
  <si>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</si>
  <si>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</si>
  <si>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</si>
  <si>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</si>
  <si>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</si>
  <si>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</si>
  <si>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</si>
  <si>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</si>
  <si>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</si>
  <si>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</si>
  <si>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</si>
  <si>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</si>
  <si>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</si>
  <si>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</si>
  <si>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</si>
  <si>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</si>
  <si>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</si>
  <si>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</si>
  <si>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</si>
  <si>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</si>
  <si>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</si>
  <si>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</si>
  <si>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</si>
  <si>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</si>
  <si>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</si>
  <si>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</si>
  <si>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</si>
  <si>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</si>
  <si>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</si>
  <si>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</si>
  <si>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</si>
  <si>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</si>
  <si>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</si>
  <si>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</si>
  <si>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</si>
  <si>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Annual Sales</t>
  </si>
  <si>
    <t>20 Points possible     -2 points for each incorrect or omitted answer.</t>
  </si>
  <si>
    <t>TF/MC Answer Key</t>
  </si>
  <si>
    <t>These are the correct answers,</t>
  </si>
  <si>
    <t>not your responses.</t>
  </si>
  <si>
    <t>OUTPUTS</t>
  </si>
  <si>
    <t>Select the best reponse from the drop-down list for each question.</t>
  </si>
  <si>
    <t>Put your student number here:</t>
  </si>
  <si>
    <t>Put your name here:</t>
  </si>
  <si>
    <r>
      <t>COMPUTER YOU ARE USING</t>
    </r>
    <r>
      <rPr>
        <b/>
        <u/>
        <sz val="14"/>
        <color rgb="FFFF0000"/>
        <rFont val="Calibri"/>
        <family val="2"/>
        <scheme val="minor"/>
      </rPr>
      <t xml:space="preserve"> </t>
    </r>
    <r>
      <rPr>
        <b/>
        <i/>
        <sz val="14"/>
        <color rgb="FF002060"/>
        <rFont val="Calibri"/>
        <family val="2"/>
        <scheme val="minor"/>
      </rPr>
      <t>BEFORE YOU BEGIN WORKING ON IT.</t>
    </r>
  </si>
  <si>
    <t>CHANGE THE FILENAME TO:  LAST NAME_FIRST NAME_EXAM2.</t>
  </si>
  <si>
    <t xml:space="preserve">THE PENALTY FOR ACADEMIC DISHONESTY IN THIS COURSE IS AN </t>
  </si>
  <si>
    <t xml:space="preserve">"F" GRADE FOR THE COURSE AND POSSIBLE EXPULSION FROM THE </t>
  </si>
  <si>
    <t>UNIVERSITY OF MISSISSIPPI.</t>
  </si>
  <si>
    <t>Points are shown on each tab. Partial credit will be given where possible.</t>
  </si>
  <si>
    <t>The last tabbed page, named MC-TF, contains objective questions that</t>
  </si>
  <si>
    <t>When you have completed this exam spreadsheet:</t>
  </si>
  <si>
    <t>-</t>
  </si>
  <si>
    <r>
      <t xml:space="preserve">Save your work and </t>
    </r>
    <r>
      <rPr>
        <b/>
        <u/>
        <sz val="22"/>
        <color rgb="FFFF0000"/>
        <rFont val="Calibri"/>
        <family val="2"/>
        <scheme val="minor"/>
      </rPr>
      <t>close Excel</t>
    </r>
    <r>
      <rPr>
        <b/>
        <sz val="14"/>
        <color rgb="FFFF0000"/>
        <rFont val="Calibri"/>
        <family val="2"/>
        <scheme val="minor"/>
      </rPr>
      <t>.</t>
    </r>
  </si>
  <si>
    <t>IMPORTANT! Upload your completed file in BOTH of these ways:</t>
  </si>
  <si>
    <t>Method 1</t>
  </si>
  <si>
    <t xml:space="preserve">   CONTENT folder in Blackboard.</t>
  </si>
  <si>
    <t>Follow the instructions for uploading your completed exam file.</t>
  </si>
  <si>
    <t>Click on SUBMIT. You should get a confirmation that the file was successfully uploaded.</t>
  </si>
  <si>
    <t>Method 2</t>
  </si>
  <si>
    <t>After that</t>
  </si>
  <si>
    <t>Tell your proctor that you have finished.</t>
  </si>
  <si>
    <t>There are 9 tabbed pages in this exam spreadsheet including this one.</t>
  </si>
  <si>
    <t>count 20 points toward the total of 100 points for this exam. Follow the</t>
  </si>
  <si>
    <t>instructions on that page.</t>
  </si>
  <si>
    <t>Open the  item named DROPBOX 1 FOR EXAM 3 in the main</t>
  </si>
  <si>
    <t>Open the  item named DROPBOX 2 FOR EXAM 3 in the main</t>
  </si>
  <si>
    <t>A - TRUE</t>
  </si>
  <si>
    <t>B - 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</si>
</sst>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
      <b/>
      <i/>
      <sz val="14"/>
      <color rgb="FF002060"/>
      <name val="Calibri"/>
      <family val="2"/>
      <scheme val="minor"/>
    </font>
    <font>
      <b/>
      <u/>
      <sz val="22"/>
      <color rgb="FFFF0000"/>
      <name val="Calibri"/>
      <family val="2"/>
      <scheme val="minor"/>
    </font>
    <font>
      <b/>
      <i/>
      <u/>
      <sz val="14"/>
      <color theme="1"/>
      <name val="Calibri"/>
      <family val="2"/>
      <scheme val="minor"/>
    </font>
    <font>
      <b/>
      <u/>
      <sz val="11"/>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1">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0"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1"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0" fontId="12"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43" fontId="6" fillId="0" borderId="0" xfId="0" applyNumberFormat="1" applyFont="1" applyAlignment="1">
      <alignment horizontal="center"/>
    </xf>
    <xf numFmtId="0" fontId="12" fillId="0" borderId="0" xfId="0" applyFont="1" applyAlignment="1">
      <alignment horizontal="left" vertical="top"/>
    </xf>
    <xf numFmtId="42" fontId="2" fillId="0" borderId="0" xfId="0" applyNumberFormat="1" applyFont="1" applyBorder="1"/>
    <xf numFmtId="0" fontId="12"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43" fontId="6" fillId="0" borderId="0" xfId="0" applyNumberFormat="1" applyFont="1" applyAlignment="1">
      <alignment horizontal="center"/>
    </xf>
    <xf numFmtId="0" fontId="12" fillId="0" borderId="0" xfId="0" applyFont="1" applyAlignment="1">
      <alignment horizontal="left" vertical="top"/>
    </xf>
    <xf numFmtId="164" fontId="2" fillId="0" borderId="0" xfId="0" applyNumberFormat="1" applyFont="1"/>
    <xf numFmtId="165" fontId="0" fillId="0" borderId="0" xfId="3" applyNumberFormat="1" applyFont="1"/>
    <xf numFmtId="0" fontId="3" fillId="0" borderId="0" xfId="0" applyFont="1"/>
    <xf numFmtId="43" fontId="10" fillId="0" borderId="0" xfId="0" quotePrefix="1" applyNumberFormat="1" applyFont="1"/>
    <xf numFmtId="0" fontId="0" fillId="4" borderId="18" xfId="0" applyFill="1" applyBorder="1"/>
    <xf numFmtId="0" fontId="0" fillId="0" borderId="11" xfId="0" applyBorder="1"/>
    <xf numFmtId="0" fontId="1" fillId="0" borderId="0" xfId="0" applyFont="1"/>
    <xf numFmtId="0" fontId="20" fillId="0" borderId="0" xfId="0" applyFont="1"/>
    <xf numFmtId="0" fontId="21" fillId="0" borderId="0" xfId="0" applyFont="1"/>
    <xf numFmtId="0" fontId="0" fillId="4" borderId="18" xfId="0" applyFill="1" applyBorder="1" applyAlignment="1">
      <alignment horizontal="center"/>
    </xf>
    <xf numFmtId="0" fontId="22" fillId="0" borderId="0" xfId="0"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2" fillId="0" borderId="0" xfId="0" applyFont="1" applyAlignment="1">
      <alignment horizontal="left" vertical="top"/>
    </xf>
    <xf numFmtId="0" fontId="12" fillId="0" borderId="0" xfId="0" applyFont="1" applyAlignment="1">
      <alignment horizontal="left" vertical="top" wrapText="1"/>
    </xf>
    <xf numFmtId="0" fontId="15" fillId="2" borderId="0" xfId="0" applyFont="1" applyFill="1" applyAlignment="1">
      <alignment horizontal="center" vertical="center"/>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center" wrapText="1" indent="5"/>
    </xf>
    <xf numFmtId="0" fontId="12" fillId="0" borderId="0" xfId="0" applyFont="1" applyAlignment="1">
      <alignment horizontal="lef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NP</a:t>
            </a:r>
            <a:r>
              <a:rPr lang="en-US" baseline="0"/>
              <a:t>V Profile</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'P4-10 Pts'!$C$37:$C$51</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Pts'!$E$37:$E$51</c:f>
              <c:numCache>
                <c:formatCode>_("$"* #,##0_);_("$"* \(#,##0\);_("$"* "-"_);_(@_)</c:formatCode>
                <c:ptCount val="15"/>
                <c:pt idx="0">
                  <c:v>11460</c:v>
                </c:pt>
                <c:pt idx="1">
                  <c:v>9593.8423866257835</c:v>
                </c:pt>
                <c:pt idx="2">
                  <c:v>7887.6745841559023</c:v>
                </c:pt>
                <c:pt idx="3">
                  <c:v>6324.0654831734355</c:v>
                </c:pt>
                <c:pt idx="4">
                  <c:v>4887.8273446193452</c:v>
                </c:pt>
                <c:pt idx="5">
                  <c:v>3565.6872667664247</c:v>
                </c:pt>
                <c:pt idx="6">
                  <c:v>2346.0121538365674</c:v>
                </c:pt>
                <c:pt idx="7">
                  <c:v>1218.57764943039</c:v>
                </c:pt>
                <c:pt idx="8">
                  <c:v>-794.56203026608637</c:v>
                </c:pt>
                <c:pt idx="9">
                  <c:v>-1695.2803497942332</c:v>
                </c:pt>
                <c:pt idx="10">
                  <c:v>-2534.0431812996976</c:v>
                </c:pt>
                <c:pt idx="11">
                  <c:v>-3316.4233546429641</c:v>
                </c:pt>
                <c:pt idx="12">
                  <c:v>-4047.3919676091573</c:v>
                </c:pt>
                <c:pt idx="13">
                  <c:v>-4731.3930839300156</c:v>
                </c:pt>
                <c:pt idx="14">
                  <c:v>-5372.4080443207968</c:v>
                </c:pt>
              </c:numCache>
            </c:numRef>
          </c:yVal>
          <c:smooth val="1"/>
          <c:extLst>
            <c:ext xmlns:c16="http://schemas.microsoft.com/office/drawing/2014/chart" uri="{C3380CC4-5D6E-409C-BE32-E72D297353CC}">
              <c16:uniqueId val="{00000000-C016-483C-AAE5-61EF7C723C7E}"/>
            </c:ext>
          </c:extLst>
        </c:ser>
        <c:dLbls>
          <c:showLegendKey val="0"/>
          <c:showVal val="0"/>
          <c:showCatName val="0"/>
          <c:showSerName val="0"/>
          <c:showPercent val="0"/>
          <c:showBubbleSize val="0"/>
        </c:dLbls>
        <c:axId val="386094880"/>
        <c:axId val="88104896"/>
      </c:scatterChart>
      <c:valAx>
        <c:axId val="386094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04896"/>
        <c:crosses val="autoZero"/>
        <c:crossBetween val="midCat"/>
      </c:valAx>
      <c:valAx>
        <c:axId val="8810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NPV</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94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a:t>
          </a:r>
          <a:r>
            <a:rPr lang="en-US" sz="1100" b="1" i="0" baseline="0">
              <a:solidFill>
                <a:schemeClr val="dk1"/>
              </a:solidFill>
              <a:effectLst/>
              <a:latin typeface="+mn-lt"/>
              <a:ea typeface="+mn-ea"/>
              <a:cs typeface="+mn-cs"/>
            </a:rPr>
            <a:t>now 2 years old</a:t>
          </a:r>
          <a:r>
            <a:rPr lang="en-US" sz="1100" b="0" i="0" baseline="0">
              <a:solidFill>
                <a:schemeClr val="dk1"/>
              </a:solidFill>
              <a:effectLst/>
              <a:latin typeface="+mn-lt"/>
              <a:ea typeface="+mn-ea"/>
              <a:cs typeface="+mn-cs"/>
            </a:rPr>
            <a:t>, originally had an expected life of 6 years, is being depreciated as a  </a:t>
          </a:r>
          <a:r>
            <a:rPr lang="en-US" sz="1100" b="1" i="0" baseline="0">
              <a:solidFill>
                <a:schemeClr val="dk1"/>
              </a:solidFill>
              <a:effectLst/>
              <a:latin typeface="+mn-lt"/>
              <a:ea typeface="+mn-ea"/>
              <a:cs typeface="+mn-cs"/>
            </a:rPr>
            <a:t>5-year MACRS asset </a:t>
          </a:r>
          <a:r>
            <a:rPr lang="en-US" sz="1100" b="0" i="0" baseline="0">
              <a:solidFill>
                <a:schemeClr val="dk1"/>
              </a:solidFill>
              <a:effectLst/>
              <a:latin typeface="+mn-lt"/>
              <a:ea typeface="+mn-ea"/>
              <a:cs typeface="+mn-cs"/>
            </a:rPr>
            <a:t>from its purchase price of $420,000. It can be sold now for $180,000. If the old machine is used for 4 more years instead of being replaced now, it is expected to have a $40,000 before-tax residual value at that time. The annual cash expenses for the old machine are $325,000 and its output produces $750,000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$500,000 and an expected salvage value of $60,000 at the end of its 4 years of planned usage. There will also be shipping and installation expenses of $35,000.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$295,000 and its output is expected to produce $825,0000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$350,000 at 5% interest, resulting in increased interest expense of $22,500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DEPRECIATION DIFFERENCE (I43:L43), 5 TOTAL CASH FLOWS  (t-0, 1, 2, 3, and 4, in cells E47, and I55:L55), and ATSV OF OLD, NEW and DIFFERENCE  (cells I62:K62)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24</xdr:row>
      <xdr:rowOff>16564</xdr:rowOff>
    </xdr:from>
    <xdr:to>
      <xdr:col>7</xdr:col>
      <xdr:colOff>323022</xdr:colOff>
      <xdr:row>32</xdr:row>
      <xdr:rowOff>157369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4895021"/>
          <a:ext cx="4572001" cy="14660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an </a:t>
          </a:r>
          <a:r>
            <a:rPr lang="en-US" sz="1100" u="sng" baseline="0"/>
            <a:t>Excel data table </a:t>
          </a:r>
          <a:r>
            <a:rPr lang="en-US" sz="1100" baseline="0"/>
            <a:t>that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with a title, dollar format on the y-axis and percent format on the x-axis.  [6 Points]</a:t>
          </a:r>
          <a:endParaRPr lang="en-US" sz="1100"/>
        </a:p>
      </xdr:txBody>
    </xdr:sp>
    <xdr:clientData/>
  </xdr:twoCellAnchor>
  <xdr:twoCellAnchor>
    <xdr:from>
      <xdr:col>6</xdr:col>
      <xdr:colOff>177248</xdr:colOff>
      <xdr:row>34</xdr:row>
      <xdr:rowOff>152400</xdr:rowOff>
    </xdr:from>
    <xdr:to>
      <xdr:col>13</xdr:col>
      <xdr:colOff>64604</xdr:colOff>
      <xdr:row>49</xdr:row>
      <xdr:rowOff>139148</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8"/>
  <sheetViews>
    <sheetView showGridLines="0" zoomScale="130" zoomScaleNormal="130" workbookViewId="0">
      <selection activeCell="E2" sqref="E2"/>
    </sheetView>
  </sheetViews>
  <sheetFormatPr defaultColWidth="9.109375" defaultRowHeight="14.4" x14ac:dyDescent="0.3"/>
  <cols>
    <col min="1" max="1" width="3.109375" style="111" customWidth="1"/>
    <col min="2" max="2" width="4.5546875" style="111" customWidth="1"/>
    <col min="3" max="3" width="9.109375" style="111"/>
    <col min="4" max="4" width="15.21875" style="111" customWidth="1"/>
    <col min="5" max="5" width="50.109375" style="111" customWidth="1"/>
    <col min="6" max="16384" width="9.109375" style="111"/>
  </cols>
  <sheetData>
    <row r="1" spans="2:5" ht="15" thickBot="1" x14ac:dyDescent="0.35"/>
    <row r="2" spans="2:5" ht="21" customHeight="1" thickBot="1" x14ac:dyDescent="0.35">
      <c r="B2" s="133" t="s">
        <v>216</v>
      </c>
      <c r="C2" s="133"/>
      <c r="D2" s="133"/>
      <c r="E2" s="135"/>
    </row>
    <row r="3" spans="2:5" ht="9" customHeight="1" thickBot="1" x14ac:dyDescent="0.35">
      <c r="B3" s="133"/>
      <c r="C3" s="133"/>
      <c r="D3" s="133"/>
    </row>
    <row r="4" spans="2:5" ht="23.25" customHeight="1" thickBot="1" x14ac:dyDescent="0.35">
      <c r="B4" s="133" t="s">
        <v>217</v>
      </c>
      <c r="E4" s="140"/>
    </row>
    <row r="5" spans="2:5" x14ac:dyDescent="0.3">
      <c r="B5" s="133"/>
    </row>
    <row r="6" spans="2:5" ht="18" x14ac:dyDescent="0.35">
      <c r="B6" s="112" t="s">
        <v>35</v>
      </c>
    </row>
    <row r="7" spans="2:5" ht="18" x14ac:dyDescent="0.35">
      <c r="B7" s="112" t="s">
        <v>218</v>
      </c>
    </row>
    <row r="8" spans="2:5" ht="18" x14ac:dyDescent="0.35">
      <c r="B8" s="112" t="s">
        <v>219</v>
      </c>
    </row>
    <row r="9" spans="2:5" ht="9.75" customHeight="1" x14ac:dyDescent="0.35">
      <c r="B9" s="112"/>
    </row>
    <row r="10" spans="2:5" ht="18" x14ac:dyDescent="0.35">
      <c r="B10" s="112" t="s">
        <v>53</v>
      </c>
    </row>
    <row r="11" spans="2:5" ht="7.5" customHeight="1" x14ac:dyDescent="0.35">
      <c r="B11" s="112"/>
    </row>
    <row r="12" spans="2:5" ht="18" x14ac:dyDescent="0.35">
      <c r="B12" s="112" t="s">
        <v>36</v>
      </c>
    </row>
    <row r="13" spans="2:5" ht="18" x14ac:dyDescent="0.35">
      <c r="B13" s="112" t="s">
        <v>126</v>
      </c>
    </row>
    <row r="14" spans="2:5" ht="9.75" customHeight="1" x14ac:dyDescent="0.35">
      <c r="B14" s="112"/>
    </row>
    <row r="15" spans="2:5" ht="18" x14ac:dyDescent="0.35">
      <c r="B15" s="112" t="s">
        <v>220</v>
      </c>
    </row>
    <row r="16" spans="2:5" ht="18" x14ac:dyDescent="0.35">
      <c r="B16" s="112" t="s">
        <v>221</v>
      </c>
    </row>
    <row r="17" spans="2:10" ht="18" x14ac:dyDescent="0.35">
      <c r="B17" s="112" t="s">
        <v>222</v>
      </c>
    </row>
    <row r="18" spans="2:10" ht="9.75" customHeight="1" x14ac:dyDescent="0.35">
      <c r="B18" s="112"/>
    </row>
    <row r="19" spans="2:10" ht="18" x14ac:dyDescent="0.35">
      <c r="B19" s="141" t="s">
        <v>236</v>
      </c>
    </row>
    <row r="20" spans="2:10" ht="10.5" customHeight="1" x14ac:dyDescent="0.35">
      <c r="B20" s="112"/>
    </row>
    <row r="21" spans="2:10" ht="18" x14ac:dyDescent="0.35">
      <c r="B21" s="141" t="s">
        <v>223</v>
      </c>
    </row>
    <row r="22" spans="2:10" ht="6" customHeight="1" x14ac:dyDescent="0.35">
      <c r="B22" s="141"/>
    </row>
    <row r="23" spans="2:10" ht="18" x14ac:dyDescent="0.35">
      <c r="B23" s="141" t="s">
        <v>37</v>
      </c>
    </row>
    <row r="24" spans="2:10" ht="9.75" customHeight="1" x14ac:dyDescent="0.35">
      <c r="B24" s="141"/>
    </row>
    <row r="25" spans="2:10" ht="18" x14ac:dyDescent="0.35">
      <c r="B25" s="141" t="s">
        <v>224</v>
      </c>
    </row>
    <row r="26" spans="2:10" ht="18" x14ac:dyDescent="0.35">
      <c r="B26" s="141" t="s">
        <v>237</v>
      </c>
    </row>
    <row r="27" spans="2:10" ht="18" x14ac:dyDescent="0.35">
      <c r="B27" s="141" t="s">
        <v>238</v>
      </c>
    </row>
    <row r="29" spans="2:10" ht="15" thickBot="1" x14ac:dyDescent="0.35">
      <c r="B29" s="136"/>
      <c r="C29" s="136"/>
      <c r="D29" s="136"/>
      <c r="E29" s="136"/>
      <c r="F29" s="136"/>
      <c r="G29" s="136"/>
      <c r="H29" s="136"/>
      <c r="I29" s="136"/>
      <c r="J29" s="136"/>
    </row>
    <row r="30" spans="2:10" s="121" customFormat="1" ht="15.6" x14ac:dyDescent="0.3"/>
    <row r="31" spans="2:10" ht="18" x14ac:dyDescent="0.35">
      <c r="B31" s="112" t="s">
        <v>225</v>
      </c>
    </row>
    <row r="32" spans="2:10" ht="8.25" customHeight="1" x14ac:dyDescent="0.3"/>
    <row r="33" spans="2:3" s="137" customFormat="1" ht="28.8" x14ac:dyDescent="0.55000000000000004">
      <c r="B33" s="111" t="s">
        <v>226</v>
      </c>
      <c r="C33" s="112" t="s">
        <v>227</v>
      </c>
    </row>
    <row r="34" spans="2:3" s="137" customFormat="1" x14ac:dyDescent="0.3">
      <c r="B34" s="111"/>
      <c r="C34" s="111"/>
    </row>
    <row r="35" spans="2:3" s="137" customFormat="1" ht="18" x14ac:dyDescent="0.35">
      <c r="B35" s="111" t="s">
        <v>226</v>
      </c>
      <c r="C35" s="138" t="s">
        <v>228</v>
      </c>
    </row>
    <row r="36" spans="2:3" s="137" customFormat="1" ht="21" customHeight="1" x14ac:dyDescent="0.3">
      <c r="B36" s="111"/>
      <c r="C36" s="139" t="s">
        <v>229</v>
      </c>
    </row>
    <row r="37" spans="2:3" s="137" customFormat="1" x14ac:dyDescent="0.3">
      <c r="B37" s="111" t="s">
        <v>226</v>
      </c>
      <c r="C37" s="111" t="s">
        <v>239</v>
      </c>
    </row>
    <row r="38" spans="2:3" s="137" customFormat="1" x14ac:dyDescent="0.3">
      <c r="B38" s="111"/>
      <c r="C38" s="111" t="s">
        <v>230</v>
      </c>
    </row>
    <row r="39" spans="2:3" s="137" customFormat="1" x14ac:dyDescent="0.3">
      <c r="B39" s="111" t="s">
        <v>226</v>
      </c>
      <c r="C39" s="111" t="s">
        <v>231</v>
      </c>
    </row>
    <row r="40" spans="2:3" s="137" customFormat="1" x14ac:dyDescent="0.3">
      <c r="B40" s="111" t="s">
        <v>226</v>
      </c>
      <c r="C40" s="111" t="s">
        <v>232</v>
      </c>
    </row>
    <row r="41" spans="2:3" s="137" customFormat="1" ht="24" customHeight="1" x14ac:dyDescent="0.3">
      <c r="B41" s="111"/>
      <c r="C41" s="139" t="s">
        <v>233</v>
      </c>
    </row>
    <row r="42" spans="2:3" s="137" customFormat="1" x14ac:dyDescent="0.3">
      <c r="B42" s="111" t="s">
        <v>226</v>
      </c>
      <c r="C42" s="111" t="s">
        <v>240</v>
      </c>
    </row>
    <row r="43" spans="2:3" s="137" customFormat="1" x14ac:dyDescent="0.3">
      <c r="B43" s="111"/>
      <c r="C43" s="111" t="s">
        <v>230</v>
      </c>
    </row>
    <row r="44" spans="2:3" s="137" customFormat="1" x14ac:dyDescent="0.3">
      <c r="B44" s="111" t="s">
        <v>226</v>
      </c>
      <c r="C44" s="111" t="s">
        <v>231</v>
      </c>
    </row>
    <row r="45" spans="2:3" s="137" customFormat="1" x14ac:dyDescent="0.3">
      <c r="B45" s="111" t="s">
        <v>226</v>
      </c>
      <c r="C45" s="111" t="s">
        <v>232</v>
      </c>
    </row>
    <row r="46" spans="2:3" s="137" customFormat="1" ht="6" customHeight="1" x14ac:dyDescent="0.3">
      <c r="B46" s="111"/>
      <c r="C46" s="111"/>
    </row>
    <row r="47" spans="2:3" s="137" customFormat="1" x14ac:dyDescent="0.3">
      <c r="B47" s="111"/>
      <c r="C47" s="139" t="s">
        <v>234</v>
      </c>
    </row>
    <row r="48" spans="2:3" x14ac:dyDescent="0.3">
      <c r="B48" s="111" t="s">
        <v>226</v>
      </c>
      <c r="C48" s="111" t="s">
        <v>235</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topLeftCell="A42" zoomScaleNormal="100" workbookViewId="0">
      <selection activeCell="I62" sqref="I62"/>
    </sheetView>
  </sheetViews>
  <sheetFormatPr defaultColWidth="9.21875" defaultRowHeight="14.4" x14ac:dyDescent="0.3"/>
  <cols>
    <col min="1" max="1" width="4.44140625" style="2" customWidth="1"/>
    <col min="2" max="2" width="9.21875" style="2" bestFit="1" customWidth="1"/>
    <col min="3" max="3" width="9.21875" style="2"/>
    <col min="4" max="4" width="12.21875" style="2" customWidth="1"/>
    <col min="5" max="5" width="14" style="2" customWidth="1"/>
    <col min="6" max="6" width="9.21875" style="2"/>
    <col min="7" max="7" width="20" style="2" customWidth="1"/>
    <col min="8" max="8" width="0.5546875" style="2" customWidth="1"/>
    <col min="9" max="12" width="12.109375" style="2" customWidth="1"/>
    <col min="13" max="13" width="10.77734375" style="2" customWidth="1"/>
    <col min="14" max="14" width="9.21875" style="2"/>
    <col min="15" max="15" width="10.5546875" style="2" bestFit="1" customWidth="1"/>
    <col min="16" max="16384" width="9.21875" style="2"/>
  </cols>
  <sheetData>
    <row r="8" spans="13:17" ht="18.600000000000001" thickBot="1" x14ac:dyDescent="0.4">
      <c r="M8" s="142" t="s">
        <v>0</v>
      </c>
      <c r="N8" s="142"/>
      <c r="O8" s="142"/>
      <c r="P8" s="142"/>
      <c r="Q8" s="142"/>
    </row>
    <row r="9" spans="13:17" ht="15" thickBot="1" x14ac:dyDescent="0.35">
      <c r="M9" s="14" t="s">
        <v>1</v>
      </c>
      <c r="N9" s="15" t="s">
        <v>2</v>
      </c>
      <c r="O9" s="15" t="s">
        <v>3</v>
      </c>
      <c r="P9" s="15" t="s">
        <v>4</v>
      </c>
      <c r="Q9" s="16" t="s">
        <v>5</v>
      </c>
    </row>
    <row r="10" spans="13:17" x14ac:dyDescent="0.3">
      <c r="M10" s="11">
        <v>1</v>
      </c>
      <c r="N10" s="12">
        <v>0.33329999999999999</v>
      </c>
      <c r="O10" s="12">
        <v>0.2</v>
      </c>
      <c r="P10" s="12">
        <v>0.1429</v>
      </c>
      <c r="Q10" s="13">
        <v>0.1</v>
      </c>
    </row>
    <row r="11" spans="13:17" x14ac:dyDescent="0.3">
      <c r="M11" s="7">
        <v>2</v>
      </c>
      <c r="N11" s="6">
        <v>0.44450000000000001</v>
      </c>
      <c r="O11" s="6">
        <v>0.32</v>
      </c>
      <c r="P11" s="6">
        <v>0.24490000000000001</v>
      </c>
      <c r="Q11" s="8">
        <v>0.18</v>
      </c>
    </row>
    <row r="12" spans="13:17" x14ac:dyDescent="0.3">
      <c r="M12" s="7">
        <v>3</v>
      </c>
      <c r="N12" s="6">
        <v>0.14810000000000001</v>
      </c>
      <c r="O12" s="6">
        <v>0.192</v>
      </c>
      <c r="P12" s="6">
        <v>0.1749</v>
      </c>
      <c r="Q12" s="8">
        <v>0.14399999999999999</v>
      </c>
    </row>
    <row r="13" spans="13:17" x14ac:dyDescent="0.3">
      <c r="M13" s="7">
        <v>4</v>
      </c>
      <c r="N13" s="6">
        <v>7.4099999999999999E-2</v>
      </c>
      <c r="O13" s="6">
        <v>0.1152</v>
      </c>
      <c r="P13" s="6">
        <v>0.1249</v>
      </c>
      <c r="Q13" s="8">
        <v>0.1152</v>
      </c>
    </row>
    <row r="14" spans="13:17" x14ac:dyDescent="0.3">
      <c r="M14" s="7">
        <v>5</v>
      </c>
      <c r="N14" s="17"/>
      <c r="O14" s="6">
        <v>0.1152</v>
      </c>
      <c r="P14" s="6">
        <v>8.9300000000000004E-2</v>
      </c>
      <c r="Q14" s="8">
        <v>9.2200000000000004E-2</v>
      </c>
    </row>
    <row r="15" spans="13:17" x14ac:dyDescent="0.3">
      <c r="M15" s="7">
        <v>6</v>
      </c>
      <c r="N15" s="17"/>
      <c r="O15" s="6">
        <v>5.7599999999999998E-2</v>
      </c>
      <c r="P15" s="6">
        <v>8.9200000000000002E-2</v>
      </c>
      <c r="Q15" s="8">
        <v>7.3700000000000002E-2</v>
      </c>
    </row>
    <row r="16" spans="13:17" x14ac:dyDescent="0.3">
      <c r="M16" s="7">
        <v>7</v>
      </c>
      <c r="N16" s="17"/>
      <c r="O16" s="17"/>
      <c r="P16" s="6">
        <v>8.9300000000000004E-2</v>
      </c>
      <c r="Q16" s="8">
        <v>6.5500000000000003E-2</v>
      </c>
    </row>
    <row r="17" spans="1:36" x14ac:dyDescent="0.3">
      <c r="M17" s="7">
        <v>8</v>
      </c>
      <c r="N17" s="17"/>
      <c r="O17" s="17"/>
      <c r="P17" s="6">
        <v>4.4600000000000001E-2</v>
      </c>
      <c r="Q17" s="8">
        <v>6.5500000000000003E-2</v>
      </c>
    </row>
    <row r="18" spans="1:36" x14ac:dyDescent="0.3">
      <c r="M18" s="7">
        <v>9</v>
      </c>
      <c r="N18" s="17"/>
      <c r="O18" s="17"/>
      <c r="P18" s="17"/>
      <c r="Q18" s="8">
        <v>6.5600000000000006E-2</v>
      </c>
    </row>
    <row r="19" spans="1:36" x14ac:dyDescent="0.3">
      <c r="M19" s="7">
        <v>10</v>
      </c>
      <c r="N19" s="17"/>
      <c r="O19" s="17"/>
      <c r="P19" s="17"/>
      <c r="Q19" s="8">
        <v>6.5500000000000003E-2</v>
      </c>
    </row>
    <row r="20" spans="1:36" ht="15" thickBot="1" x14ac:dyDescent="0.35">
      <c r="M20" s="9">
        <v>11</v>
      </c>
      <c r="N20" s="18"/>
      <c r="O20" s="18"/>
      <c r="P20" s="18"/>
      <c r="Q20" s="10">
        <v>3.2800000000000003E-2</v>
      </c>
    </row>
    <row r="27" spans="1:36" ht="21" x14ac:dyDescent="0.3">
      <c r="A27" s="1"/>
      <c r="B27" s="143" t="s">
        <v>6</v>
      </c>
      <c r="C27" s="143"/>
      <c r="D27" s="143"/>
      <c r="E27" s="143"/>
      <c r="F27" s="143"/>
      <c r="G27" s="143"/>
      <c r="H27" s="143"/>
      <c r="I27" s="143"/>
      <c r="J27" s="143"/>
      <c r="K27" s="143"/>
      <c r="L27" s="14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
      <c r="A29" s="1"/>
      <c r="B29" s="105" t="s">
        <v>7</v>
      </c>
      <c r="C29" s="105"/>
      <c r="D29" s="105"/>
      <c r="E29" s="105"/>
      <c r="F29" s="105" t="s">
        <v>8</v>
      </c>
      <c r="G29" s="105"/>
      <c r="H29" s="109"/>
      <c r="I29" s="105"/>
      <c r="J29" s="105" t="s">
        <v>11</v>
      </c>
      <c r="K29" s="102"/>
      <c r="L29" s="102"/>
      <c r="M29" s="1"/>
      <c r="N29" s="1"/>
      <c r="O29" s="1"/>
      <c r="P29" s="1"/>
      <c r="Q29" s="1"/>
      <c r="R29" s="1"/>
      <c r="S29" s="1"/>
      <c r="T29" s="1"/>
      <c r="U29" s="1"/>
      <c r="V29" s="1"/>
      <c r="W29" s="1"/>
      <c r="X29" s="1"/>
      <c r="Y29" s="1"/>
      <c r="Z29" s="1"/>
      <c r="AA29" s="1"/>
      <c r="AB29" s="1"/>
      <c r="AC29" s="1"/>
      <c r="AD29" s="1"/>
      <c r="AE29" s="1"/>
      <c r="AF29" s="1"/>
      <c r="AG29" s="1"/>
      <c r="AH29" s="1"/>
      <c r="AI29" s="1"/>
      <c r="AJ29" s="1"/>
    </row>
    <row r="30" spans="1:36" ht="14.7" customHeight="1" x14ac:dyDescent="0.3">
      <c r="A30" s="1"/>
      <c r="B30" s="106" t="s">
        <v>9</v>
      </c>
      <c r="C30" s="102"/>
      <c r="D30" s="102"/>
      <c r="E30" s="107">
        <v>420000</v>
      </c>
      <c r="F30" s="106" t="s">
        <v>9</v>
      </c>
      <c r="G30" s="102"/>
      <c r="H30" s="102"/>
      <c r="I30" s="107">
        <v>500000</v>
      </c>
      <c r="J30" s="106" t="s">
        <v>12</v>
      </c>
      <c r="K30" s="102"/>
      <c r="L30" s="108">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ht="14.7" customHeight="1" x14ac:dyDescent="0.3">
      <c r="A31" s="1"/>
      <c r="B31" s="106" t="s">
        <v>165</v>
      </c>
      <c r="C31" s="102"/>
      <c r="D31" s="102"/>
      <c r="E31" s="107">
        <v>180000</v>
      </c>
      <c r="F31" s="106" t="s">
        <v>166</v>
      </c>
      <c r="G31" s="102"/>
      <c r="H31" s="102"/>
      <c r="I31" s="107">
        <v>35000</v>
      </c>
      <c r="J31" s="106" t="s">
        <v>13</v>
      </c>
      <c r="K31" s="102"/>
      <c r="L31" s="108">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7" customHeight="1" x14ac:dyDescent="0.3">
      <c r="A32" s="1"/>
      <c r="B32" s="106" t="s">
        <v>169</v>
      </c>
      <c r="C32" s="102"/>
      <c r="D32" s="102"/>
      <c r="E32" s="107">
        <v>40000</v>
      </c>
      <c r="F32" s="106" t="s">
        <v>169</v>
      </c>
      <c r="G32" s="102"/>
      <c r="H32" s="102"/>
      <c r="I32" s="107">
        <v>60000</v>
      </c>
      <c r="J32" s="104"/>
      <c r="K32" s="103"/>
      <c r="L32" s="103"/>
      <c r="M32" s="1"/>
      <c r="N32" s="1"/>
      <c r="O32" s="1"/>
      <c r="P32" s="1"/>
      <c r="Q32" s="1"/>
      <c r="R32" s="1"/>
      <c r="S32" s="1"/>
      <c r="T32" s="1"/>
      <c r="U32" s="1"/>
      <c r="V32" s="1"/>
      <c r="W32" s="1"/>
      <c r="X32" s="1"/>
      <c r="Y32" s="1"/>
      <c r="Z32" s="1"/>
      <c r="AA32" s="1"/>
      <c r="AB32" s="1"/>
      <c r="AC32" s="1"/>
      <c r="AD32" s="1"/>
      <c r="AE32" s="1"/>
      <c r="AF32" s="1"/>
      <c r="AG32" s="1"/>
      <c r="AH32" s="1"/>
      <c r="AI32" s="1"/>
      <c r="AJ32" s="1"/>
    </row>
    <row r="33" spans="1:36" ht="14.7" customHeight="1" x14ac:dyDescent="0.3">
      <c r="A33" s="1"/>
      <c r="B33" s="106" t="s">
        <v>10</v>
      </c>
      <c r="C33" s="102"/>
      <c r="D33" s="102"/>
      <c r="E33" s="107">
        <v>325000</v>
      </c>
      <c r="F33" s="106" t="s">
        <v>10</v>
      </c>
      <c r="G33" s="102"/>
      <c r="H33" s="102"/>
      <c r="I33" s="107">
        <v>295000</v>
      </c>
      <c r="J33" s="104"/>
      <c r="K33" s="103"/>
      <c r="L33" s="103"/>
      <c r="M33" s="1"/>
      <c r="N33" s="1"/>
      <c r="O33" s="1"/>
      <c r="P33" s="1"/>
      <c r="Q33" s="1"/>
      <c r="R33" s="1"/>
      <c r="S33" s="1"/>
      <c r="T33" s="1"/>
      <c r="U33" s="1"/>
      <c r="V33" s="1"/>
      <c r="W33" s="1"/>
      <c r="X33" s="1"/>
      <c r="Y33" s="1"/>
      <c r="Z33" s="1"/>
      <c r="AA33" s="1"/>
      <c r="AB33" s="1"/>
      <c r="AC33" s="1"/>
      <c r="AD33" s="1"/>
      <c r="AE33" s="1"/>
      <c r="AF33" s="1"/>
      <c r="AG33" s="1"/>
      <c r="AH33" s="1"/>
      <c r="AI33" s="1"/>
      <c r="AJ33" s="1"/>
    </row>
    <row r="34" spans="1:36" ht="14.7" customHeight="1" x14ac:dyDescent="0.3">
      <c r="A34" s="1"/>
      <c r="B34" s="106" t="s">
        <v>209</v>
      </c>
      <c r="C34" s="102"/>
      <c r="D34" s="102"/>
      <c r="E34" s="107">
        <v>750000</v>
      </c>
      <c r="F34" s="106" t="s">
        <v>209</v>
      </c>
      <c r="G34" s="102"/>
      <c r="H34" s="102"/>
      <c r="I34" s="107">
        <v>825000</v>
      </c>
      <c r="J34" s="104"/>
      <c r="K34" s="103"/>
      <c r="L34" s="103"/>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3">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3">
      <c r="A36" s="1"/>
      <c r="B36" s="143" t="s">
        <v>214</v>
      </c>
      <c r="C36" s="143"/>
      <c r="D36" s="143"/>
      <c r="E36" s="143"/>
      <c r="F36" s="143"/>
      <c r="G36" s="143"/>
      <c r="H36" s="143"/>
      <c r="I36" s="143"/>
      <c r="J36" s="143"/>
      <c r="K36" s="143"/>
      <c r="L36" s="143"/>
      <c r="M36" s="14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3">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3"/>
    <row r="39" spans="1:36" s="1" customFormat="1" ht="16.2" x14ac:dyDescent="0.45">
      <c r="B39" s="144" t="s">
        <v>54</v>
      </c>
      <c r="C39" s="144"/>
      <c r="D39" s="144"/>
      <c r="E39" s="144"/>
      <c r="G39" s="145" t="s">
        <v>168</v>
      </c>
      <c r="H39" s="145"/>
      <c r="I39" s="145"/>
      <c r="J39" s="145"/>
      <c r="K39" s="145"/>
    </row>
    <row r="40" spans="1:36" s="1" customFormat="1" ht="16.2" x14ac:dyDescent="0.45">
      <c r="B40" s="1" t="s">
        <v>55</v>
      </c>
      <c r="E40" s="1">
        <f>-I30</f>
        <v>-500000</v>
      </c>
      <c r="I40" s="113" t="s">
        <v>56</v>
      </c>
      <c r="J40" s="113" t="s">
        <v>57</v>
      </c>
      <c r="K40" s="113" t="s">
        <v>58</v>
      </c>
      <c r="L40" s="129" t="s">
        <v>167</v>
      </c>
      <c r="O40" s="47"/>
    </row>
    <row r="41" spans="1:36" s="1" customFormat="1" x14ac:dyDescent="0.3">
      <c r="B41" s="1" t="s">
        <v>59</v>
      </c>
      <c r="E41" s="1">
        <f>-I31</f>
        <v>-35000</v>
      </c>
      <c r="G41" s="1" t="s">
        <v>60</v>
      </c>
      <c r="I41" s="1">
        <f>$I$30*O10</f>
        <v>100000</v>
      </c>
      <c r="J41" s="1">
        <f>$I$30*O11</f>
        <v>160000</v>
      </c>
      <c r="K41" s="1">
        <f>$I$30*O12</f>
        <v>96000</v>
      </c>
      <c r="L41" s="103">
        <f>$I$30*O13</f>
        <v>57600</v>
      </c>
    </row>
    <row r="42" spans="1:36" s="1" customFormat="1" ht="16.8" thickBot="1" x14ac:dyDescent="0.5">
      <c r="B42" s="1" t="s">
        <v>61</v>
      </c>
      <c r="E42" s="1">
        <v>42500</v>
      </c>
      <c r="G42" s="1" t="s">
        <v>62</v>
      </c>
      <c r="I42" s="48">
        <f>E30*O12</f>
        <v>80640</v>
      </c>
      <c r="J42" s="48">
        <f>E30*O13</f>
        <v>48384</v>
      </c>
      <c r="K42" s="134">
        <f>E30*O14</f>
        <v>48384</v>
      </c>
      <c r="L42" s="134">
        <f>E30*O15</f>
        <v>24192</v>
      </c>
      <c r="M42" s="48"/>
    </row>
    <row r="43" spans="1:36" s="1" customFormat="1" ht="15" thickBot="1" x14ac:dyDescent="0.35">
      <c r="B43" s="1" t="s">
        <v>64</v>
      </c>
      <c r="E43" s="1">
        <f>E31</f>
        <v>180000</v>
      </c>
      <c r="G43" s="1" t="s">
        <v>65</v>
      </c>
      <c r="I43" s="38">
        <f>I41-I42</f>
        <v>19360</v>
      </c>
      <c r="J43" s="38">
        <f t="shared" ref="J43:K43" si="0">J41-J42</f>
        <v>111616</v>
      </c>
      <c r="K43" s="38">
        <f t="shared" si="0"/>
        <v>47616</v>
      </c>
      <c r="L43" s="38">
        <f t="shared" ref="L43" si="1">L41-L42</f>
        <v>33408</v>
      </c>
    </row>
    <row r="44" spans="1:36" s="1" customFormat="1" x14ac:dyDescent="0.3">
      <c r="B44" s="1" t="s">
        <v>66</v>
      </c>
      <c r="D44" s="118">
        <f>E30*SUM(O12:O15)</f>
        <v>201600</v>
      </c>
      <c r="L44" s="103"/>
    </row>
    <row r="45" spans="1:36" s="1" customFormat="1" x14ac:dyDescent="0.3">
      <c r="B45" s="1" t="s">
        <v>93</v>
      </c>
      <c r="D45" s="1">
        <f>E43-D44</f>
        <v>-21600</v>
      </c>
      <c r="G45" s="1" t="s">
        <v>87</v>
      </c>
      <c r="I45" s="1">
        <f>I34-E34</f>
        <v>75000</v>
      </c>
      <c r="J45" s="1">
        <f>I45</f>
        <v>75000</v>
      </c>
      <c r="K45" s="1">
        <f t="shared" ref="K45:L45" si="2">J45</f>
        <v>75000</v>
      </c>
      <c r="L45" s="103">
        <f t="shared" si="2"/>
        <v>75000</v>
      </c>
    </row>
    <row r="46" spans="1:36" s="1" customFormat="1" ht="16.8" thickBot="1" x14ac:dyDescent="0.5">
      <c r="B46" s="1" t="s">
        <v>68</v>
      </c>
      <c r="E46" s="48">
        <f>-L30*D45</f>
        <v>4536</v>
      </c>
      <c r="G46" s="1" t="s">
        <v>67</v>
      </c>
      <c r="I46" s="1">
        <f>E33-I33</f>
        <v>30000</v>
      </c>
      <c r="J46" s="1">
        <f>I46</f>
        <v>30000</v>
      </c>
      <c r="K46" s="1">
        <f t="shared" ref="K46:L46" si="3">J46</f>
        <v>30000</v>
      </c>
      <c r="L46" s="103">
        <f t="shared" si="3"/>
        <v>30000</v>
      </c>
    </row>
    <row r="47" spans="1:36" s="1" customFormat="1" ht="16.8" thickBot="1" x14ac:dyDescent="0.5">
      <c r="B47" s="1" t="s">
        <v>70</v>
      </c>
      <c r="E47" s="38">
        <f>SUM(E40:E46)</f>
        <v>-307964</v>
      </c>
      <c r="G47" s="1" t="s">
        <v>69</v>
      </c>
      <c r="I47" s="48">
        <f>-I43</f>
        <v>-19360</v>
      </c>
      <c r="J47" s="48">
        <f t="shared" ref="J47:K47" si="4">-J43</f>
        <v>-111616</v>
      </c>
      <c r="K47" s="48">
        <f t="shared" si="4"/>
        <v>-47616</v>
      </c>
      <c r="L47" s="48">
        <f t="shared" ref="L47" si="5">-L43</f>
        <v>-33408</v>
      </c>
      <c r="M47" s="48"/>
    </row>
    <row r="48" spans="1:36" s="1" customFormat="1" x14ac:dyDescent="0.3">
      <c r="G48" s="1" t="s">
        <v>71</v>
      </c>
      <c r="I48" s="1">
        <f>SUM(I45:I47)</f>
        <v>85640</v>
      </c>
      <c r="J48" s="1">
        <f t="shared" ref="J48:K48" si="6">SUM(J45:J47)</f>
        <v>-6616</v>
      </c>
      <c r="K48" s="1">
        <f t="shared" si="6"/>
        <v>57384</v>
      </c>
      <c r="L48" s="103">
        <f t="shared" ref="L48" si="7">SUM(L45:L47)</f>
        <v>71592</v>
      </c>
    </row>
    <row r="49" spans="7:13" s="1" customFormat="1" ht="16.2" x14ac:dyDescent="0.45">
      <c r="G49" s="1" t="s">
        <v>72</v>
      </c>
      <c r="I49" s="48">
        <f>-$L$30*I48</f>
        <v>-17984.399999999998</v>
      </c>
      <c r="J49" s="48">
        <f t="shared" ref="J49:K49" si="8">-$L$30*J48</f>
        <v>1389.36</v>
      </c>
      <c r="K49" s="48">
        <f t="shared" si="8"/>
        <v>-12050.64</v>
      </c>
      <c r="L49" s="48">
        <f t="shared" ref="L49" si="9">-$L$30*L48</f>
        <v>-15034.32</v>
      </c>
      <c r="M49" s="48"/>
    </row>
    <row r="50" spans="7:13" s="1" customFormat="1" x14ac:dyDescent="0.3">
      <c r="G50" s="1" t="s">
        <v>73</v>
      </c>
      <c r="I50" s="1">
        <f>SUM(I48:I49)</f>
        <v>67655.600000000006</v>
      </c>
      <c r="J50" s="1">
        <f t="shared" ref="J50:K50" si="10">SUM(J48:J49)</f>
        <v>-5226.6400000000003</v>
      </c>
      <c r="K50" s="1">
        <f t="shared" si="10"/>
        <v>45333.36</v>
      </c>
      <c r="L50" s="103">
        <f t="shared" ref="L50" si="11">SUM(L48:L49)</f>
        <v>56557.68</v>
      </c>
    </row>
    <row r="51" spans="7:13" s="1" customFormat="1" ht="16.2" x14ac:dyDescent="0.45">
      <c r="G51" s="1" t="s">
        <v>74</v>
      </c>
      <c r="I51" s="48">
        <f>-I47</f>
        <v>19360</v>
      </c>
      <c r="J51" s="48">
        <f t="shared" ref="J51:K51" si="12">-J47</f>
        <v>111616</v>
      </c>
      <c r="K51" s="48">
        <f t="shared" si="12"/>
        <v>47616</v>
      </c>
      <c r="L51" s="48">
        <f t="shared" ref="L51" si="13">-L47</f>
        <v>33408</v>
      </c>
      <c r="M51" s="48"/>
    </row>
    <row r="52" spans="7:13" s="1" customFormat="1" x14ac:dyDescent="0.3">
      <c r="G52" s="1" t="s">
        <v>75</v>
      </c>
      <c r="I52" s="1">
        <f>SUM(I50:I51)</f>
        <v>87015.6</v>
      </c>
      <c r="J52" s="1">
        <f t="shared" ref="J52:K52" si="14">SUM(J50:J51)</f>
        <v>106389.36</v>
      </c>
      <c r="K52" s="1">
        <f t="shared" si="14"/>
        <v>92949.36</v>
      </c>
      <c r="L52" s="103">
        <f t="shared" ref="L52" si="15">SUM(L50:L51)</f>
        <v>89965.68</v>
      </c>
    </row>
    <row r="53" spans="7:13" s="1" customFormat="1" x14ac:dyDescent="0.3">
      <c r="G53" s="1" t="s">
        <v>76</v>
      </c>
      <c r="I53" s="1" t="s">
        <v>63</v>
      </c>
      <c r="J53" s="1" t="s">
        <v>63</v>
      </c>
      <c r="K53" s="103" t="s">
        <v>63</v>
      </c>
      <c r="L53" s="103">
        <f>-E42</f>
        <v>-42500</v>
      </c>
    </row>
    <row r="54" spans="7:13" s="1" customFormat="1" ht="16.8" thickBot="1" x14ac:dyDescent="0.5">
      <c r="G54" s="1" t="s">
        <v>77</v>
      </c>
      <c r="I54" s="48" t="s">
        <v>63</v>
      </c>
      <c r="J54" s="48" t="s">
        <v>63</v>
      </c>
      <c r="K54" s="48" t="s">
        <v>63</v>
      </c>
      <c r="L54" s="48">
        <f>K62</f>
        <v>33944</v>
      </c>
    </row>
    <row r="55" spans="7:13" s="1" customFormat="1" ht="15" thickBot="1" x14ac:dyDescent="0.35">
      <c r="G55" s="1" t="s">
        <v>78</v>
      </c>
      <c r="I55" s="38">
        <f>SUM(I52:I54)</f>
        <v>87015.6</v>
      </c>
      <c r="J55" s="38">
        <f t="shared" ref="J55" si="16">SUM(J52:J54)</f>
        <v>106389.36</v>
      </c>
      <c r="K55" s="38">
        <f>SUM(K52:K54)</f>
        <v>92949.36</v>
      </c>
      <c r="L55" s="38">
        <f>SUM(L52:L54)</f>
        <v>81409.679999999993</v>
      </c>
    </row>
    <row r="56" spans="7:13" s="1" customFormat="1" x14ac:dyDescent="0.3"/>
    <row r="57" spans="7:13" s="1" customFormat="1" x14ac:dyDescent="0.3">
      <c r="I57" s="1" t="s">
        <v>79</v>
      </c>
      <c r="J57" s="1" t="s">
        <v>80</v>
      </c>
      <c r="K57" s="1" t="s">
        <v>81</v>
      </c>
    </row>
    <row r="58" spans="7:13" s="1" customFormat="1" x14ac:dyDescent="0.3">
      <c r="G58" s="1" t="s">
        <v>82</v>
      </c>
      <c r="I58" s="1">
        <f>I32</f>
        <v>60000</v>
      </c>
      <c r="J58" s="1">
        <f>E32</f>
        <v>40000</v>
      </c>
    </row>
    <row r="59" spans="7:13" s="1" customFormat="1" x14ac:dyDescent="0.3">
      <c r="G59" s="1" t="s">
        <v>83</v>
      </c>
      <c r="I59" s="1">
        <f>I30*SUM(O14:O15)</f>
        <v>86400</v>
      </c>
      <c r="J59" s="118">
        <v>0</v>
      </c>
    </row>
    <row r="60" spans="7:13" s="1" customFormat="1" x14ac:dyDescent="0.3">
      <c r="G60" s="1" t="s">
        <v>84</v>
      </c>
      <c r="I60" s="1">
        <f>I58-I59</f>
        <v>-26400</v>
      </c>
      <c r="J60" s="1">
        <f>J58-J59</f>
        <v>40000</v>
      </c>
    </row>
    <row r="61" spans="7:13" s="1" customFormat="1" ht="15" thickBot="1" x14ac:dyDescent="0.35">
      <c r="G61" s="1" t="s">
        <v>85</v>
      </c>
      <c r="I61" s="1">
        <f>-I60*L30</f>
        <v>5544</v>
      </c>
      <c r="J61" s="1">
        <f>-L30*J60</f>
        <v>-8400</v>
      </c>
    </row>
    <row r="62" spans="7:13" s="1" customFormat="1" ht="15" thickBot="1" x14ac:dyDescent="0.35">
      <c r="G62" s="1" t="s">
        <v>86</v>
      </c>
      <c r="I62" s="38">
        <f>I58+I61</f>
        <v>65544</v>
      </c>
      <c r="J62" s="38">
        <f>J58+J61</f>
        <v>31600</v>
      </c>
      <c r="K62" s="38">
        <f>I62-J62</f>
        <v>33944</v>
      </c>
    </row>
    <row r="63" spans="7:13" s="1" customFormat="1" x14ac:dyDescent="0.3"/>
    <row r="64" spans="7:13" s="1" customFormat="1" x14ac:dyDescent="0.3"/>
    <row r="65" spans="1:36" s="1" customFormat="1" x14ac:dyDescent="0.3"/>
    <row r="66" spans="1:36" s="1" customFormat="1" x14ac:dyDescent="0.3"/>
    <row r="67" spans="1:36" s="1" customFormat="1" x14ac:dyDescent="0.3"/>
    <row r="68" spans="1:36" s="1" customFormat="1" x14ac:dyDescent="0.3"/>
    <row r="69" spans="1:36" s="1" customFormat="1" x14ac:dyDescent="0.3"/>
    <row r="70" spans="1:3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topLeftCell="D1" zoomScale="130" zoomScaleNormal="130" workbookViewId="0">
      <selection activeCell="E17" sqref="E17"/>
    </sheetView>
  </sheetViews>
  <sheetFormatPr defaultColWidth="8.77734375" defaultRowHeight="14.4" x14ac:dyDescent="0.3"/>
  <cols>
    <col min="1" max="1" width="3.77734375" style="2" customWidth="1"/>
    <col min="2" max="2" width="9.21875" style="2"/>
    <col min="3" max="4" width="12.21875" style="2" customWidth="1"/>
    <col min="5" max="5" width="14" style="2" customWidth="1"/>
    <col min="6" max="6" width="12.21875" style="2" customWidth="1"/>
    <col min="7" max="7" width="9.77734375" style="2" bestFit="1" customWidth="1"/>
    <col min="8" max="8" width="11.21875" style="2" customWidth="1"/>
    <col min="9" max="12" width="12.77734375" style="2" customWidth="1"/>
    <col min="13" max="16384" width="8.77734375" style="2"/>
  </cols>
  <sheetData>
    <row r="2" spans="2:17" ht="23.4" x14ac:dyDescent="0.45">
      <c r="B2" s="37" t="s">
        <v>16</v>
      </c>
    </row>
    <row r="3" spans="2:17" ht="9" customHeight="1" x14ac:dyDescent="0.3"/>
    <row r="4" spans="2:17" ht="18.600000000000001" thickBot="1" x14ac:dyDescent="0.4">
      <c r="B4" s="4" t="s">
        <v>23</v>
      </c>
      <c r="H4" s="142" t="s">
        <v>0</v>
      </c>
      <c r="I4" s="142"/>
      <c r="J4" s="142"/>
      <c r="K4" s="142"/>
      <c r="L4" s="142"/>
    </row>
    <row r="5" spans="2:17" ht="15" thickBot="1" x14ac:dyDescent="0.35">
      <c r="B5" s="4" t="s">
        <v>39</v>
      </c>
      <c r="H5" s="14" t="s">
        <v>1</v>
      </c>
      <c r="I5" s="15" t="s">
        <v>2</v>
      </c>
      <c r="J5" s="15" t="s">
        <v>3</v>
      </c>
      <c r="K5" s="15" t="s">
        <v>4</v>
      </c>
      <c r="L5" s="16" t="s">
        <v>5</v>
      </c>
    </row>
    <row r="6" spans="2:17" x14ac:dyDescent="0.3">
      <c r="B6" s="4" t="s">
        <v>40</v>
      </c>
      <c r="H6" s="11">
        <v>1</v>
      </c>
      <c r="I6" s="12">
        <v>0.33329999999999999</v>
      </c>
      <c r="J6" s="12">
        <v>0.2</v>
      </c>
      <c r="K6" s="12">
        <v>0.1429</v>
      </c>
      <c r="L6" s="13">
        <v>0.1</v>
      </c>
      <c r="O6" s="2" t="s">
        <v>43</v>
      </c>
      <c r="P6" s="2">
        <v>2</v>
      </c>
      <c r="Q6" s="2">
        <v>1</v>
      </c>
    </row>
    <row r="7" spans="2:17" x14ac:dyDescent="0.3">
      <c r="B7" s="4" t="s">
        <v>41</v>
      </c>
      <c r="H7" s="7">
        <v>2</v>
      </c>
      <c r="I7" s="6">
        <v>0.44450000000000001</v>
      </c>
      <c r="J7" s="6">
        <v>0.32</v>
      </c>
      <c r="K7" s="6">
        <v>0.24490000000000001</v>
      </c>
      <c r="L7" s="8">
        <v>0.18</v>
      </c>
      <c r="O7" s="2" t="s">
        <v>44</v>
      </c>
      <c r="P7" s="2">
        <v>3</v>
      </c>
      <c r="Q7" s="2">
        <v>2</v>
      </c>
    </row>
    <row r="8" spans="2:17" x14ac:dyDescent="0.3">
      <c r="B8" s="4" t="s">
        <v>25</v>
      </c>
      <c r="H8" s="7">
        <v>3</v>
      </c>
      <c r="I8" s="6">
        <v>0.14810000000000001</v>
      </c>
      <c r="J8" s="6">
        <v>0.192</v>
      </c>
      <c r="K8" s="6">
        <v>0.1749</v>
      </c>
      <c r="L8" s="8">
        <v>0.14399999999999999</v>
      </c>
      <c r="O8" s="2" t="s">
        <v>45</v>
      </c>
      <c r="P8" s="2">
        <v>4</v>
      </c>
      <c r="Q8" s="2">
        <v>3</v>
      </c>
    </row>
    <row r="9" spans="2:17" x14ac:dyDescent="0.3">
      <c r="B9" s="53" t="s">
        <v>94</v>
      </c>
      <c r="H9" s="7">
        <v>4</v>
      </c>
      <c r="I9" s="6">
        <v>7.4099999999999999E-2</v>
      </c>
      <c r="J9" s="6">
        <v>0.1152</v>
      </c>
      <c r="K9" s="6">
        <v>0.1249</v>
      </c>
      <c r="L9" s="8">
        <v>0.1152</v>
      </c>
      <c r="O9" s="2" t="s">
        <v>46</v>
      </c>
      <c r="P9" s="2">
        <v>5</v>
      </c>
      <c r="Q9" s="2">
        <v>4</v>
      </c>
    </row>
    <row r="10" spans="2:17" x14ac:dyDescent="0.3">
      <c r="B10" s="53" t="s">
        <v>95</v>
      </c>
      <c r="H10" s="7">
        <v>5</v>
      </c>
      <c r="I10" s="17"/>
      <c r="J10" s="6">
        <v>0.1152</v>
      </c>
      <c r="K10" s="6">
        <v>8.9300000000000004E-2</v>
      </c>
      <c r="L10" s="8">
        <v>9.2200000000000004E-2</v>
      </c>
      <c r="Q10" s="2">
        <v>5</v>
      </c>
    </row>
    <row r="11" spans="2:17" x14ac:dyDescent="0.3">
      <c r="B11" s="4"/>
      <c r="H11" s="7">
        <v>6</v>
      </c>
      <c r="I11" s="17"/>
      <c r="J11" s="6">
        <v>5.7599999999999998E-2</v>
      </c>
      <c r="K11" s="6">
        <v>8.9200000000000002E-2</v>
      </c>
      <c r="L11" s="8">
        <v>7.3700000000000002E-2</v>
      </c>
      <c r="Q11" s="2">
        <v>6</v>
      </c>
    </row>
    <row r="12" spans="2:17" x14ac:dyDescent="0.3">
      <c r="C12" s="2" t="s">
        <v>42</v>
      </c>
      <c r="E12" s="43" t="s">
        <v>44</v>
      </c>
      <c r="H12" s="7">
        <v>7</v>
      </c>
      <c r="I12" s="17"/>
      <c r="J12" s="17"/>
      <c r="K12" s="6">
        <v>8.9300000000000004E-2</v>
      </c>
      <c r="L12" s="8">
        <v>6.5500000000000003E-2</v>
      </c>
      <c r="Q12" s="2">
        <v>7</v>
      </c>
    </row>
    <row r="13" spans="2:17" x14ac:dyDescent="0.3">
      <c r="C13" s="2" t="s">
        <v>47</v>
      </c>
      <c r="E13" s="44">
        <v>500000</v>
      </c>
      <c r="H13" s="7">
        <v>8</v>
      </c>
      <c r="I13" s="17"/>
      <c r="J13" s="17"/>
      <c r="K13" s="6">
        <v>4.4600000000000001E-2</v>
      </c>
      <c r="L13" s="8">
        <v>6.5500000000000003E-2</v>
      </c>
      <c r="Q13" s="2">
        <v>8</v>
      </c>
    </row>
    <row r="14" spans="2:17" x14ac:dyDescent="0.3">
      <c r="C14" s="2" t="s">
        <v>48</v>
      </c>
      <c r="E14" s="43">
        <v>4</v>
      </c>
      <c r="H14" s="7">
        <v>9</v>
      </c>
      <c r="I14" s="17"/>
      <c r="J14" s="17"/>
      <c r="K14" s="17"/>
      <c r="L14" s="8">
        <v>6.5600000000000006E-2</v>
      </c>
      <c r="Q14" s="2">
        <v>9</v>
      </c>
    </row>
    <row r="15" spans="2:17" ht="15" thickBot="1" x14ac:dyDescent="0.35">
      <c r="H15" s="7">
        <v>10</v>
      </c>
      <c r="I15" s="17"/>
      <c r="J15" s="17"/>
      <c r="K15" s="17"/>
      <c r="L15" s="8">
        <v>6.5500000000000003E-2</v>
      </c>
      <c r="Q15" s="2">
        <v>10</v>
      </c>
    </row>
    <row r="16" spans="2:17" ht="15" thickBot="1" x14ac:dyDescent="0.35">
      <c r="C16" s="2" t="s">
        <v>49</v>
      </c>
      <c r="E16" s="38">
        <f>VLOOKUP(E14,H45:L56,VLOOKUP(E12,O6:P9,2,FALSE),FALSE)</f>
        <v>86400</v>
      </c>
      <c r="H16" s="9">
        <v>11</v>
      </c>
      <c r="I16" s="18"/>
      <c r="J16" s="18"/>
      <c r="K16" s="18"/>
      <c r="L16" s="10">
        <v>3.2800000000000003E-2</v>
      </c>
    </row>
    <row r="18" spans="5:12" ht="15" thickBot="1" x14ac:dyDescent="0.35"/>
    <row r="19" spans="5:12" ht="15" thickBot="1" x14ac:dyDescent="0.35">
      <c r="H19" s="14" t="s">
        <v>1</v>
      </c>
      <c r="I19" s="15" t="s">
        <v>2</v>
      </c>
      <c r="J19" s="15" t="s">
        <v>3</v>
      </c>
      <c r="K19" s="15" t="s">
        <v>4</v>
      </c>
      <c r="L19" s="16" t="s">
        <v>5</v>
      </c>
    </row>
    <row r="20" spans="5:12" x14ac:dyDescent="0.3">
      <c r="E20" s="2" t="s">
        <v>88</v>
      </c>
      <c r="G20" s="49"/>
      <c r="H20" s="11">
        <v>1</v>
      </c>
      <c r="I20" s="50">
        <f t="shared" ref="I20:L23" si="0">$E$13*I6</f>
        <v>166650</v>
      </c>
      <c r="J20" s="50">
        <f t="shared" si="0"/>
        <v>100000</v>
      </c>
      <c r="K20" s="50">
        <f t="shared" si="0"/>
        <v>71450</v>
      </c>
      <c r="L20" s="50">
        <f t="shared" si="0"/>
        <v>50000</v>
      </c>
    </row>
    <row r="21" spans="5:12" x14ac:dyDescent="0.3">
      <c r="H21" s="7">
        <v>2</v>
      </c>
      <c r="I21" s="50">
        <f t="shared" si="0"/>
        <v>222250</v>
      </c>
      <c r="J21" s="50">
        <f t="shared" si="0"/>
        <v>160000</v>
      </c>
      <c r="K21" s="50">
        <f t="shared" si="0"/>
        <v>122450</v>
      </c>
      <c r="L21" s="50">
        <f t="shared" si="0"/>
        <v>90000</v>
      </c>
    </row>
    <row r="22" spans="5:12" x14ac:dyDescent="0.3">
      <c r="H22" s="7">
        <v>3</v>
      </c>
      <c r="I22" s="50">
        <f t="shared" si="0"/>
        <v>74050</v>
      </c>
      <c r="J22" s="50">
        <f t="shared" si="0"/>
        <v>96000</v>
      </c>
      <c r="K22" s="50">
        <f t="shared" si="0"/>
        <v>87450</v>
      </c>
      <c r="L22" s="50">
        <f t="shared" si="0"/>
        <v>72000</v>
      </c>
    </row>
    <row r="23" spans="5:12" x14ac:dyDescent="0.3">
      <c r="H23" s="7">
        <v>4</v>
      </c>
      <c r="I23" s="50">
        <f t="shared" si="0"/>
        <v>37050</v>
      </c>
      <c r="J23" s="50">
        <f t="shared" si="0"/>
        <v>57600</v>
      </c>
      <c r="K23" s="50">
        <f t="shared" si="0"/>
        <v>62450</v>
      </c>
      <c r="L23" s="50">
        <f t="shared" si="0"/>
        <v>57600</v>
      </c>
    </row>
    <row r="24" spans="5:12" x14ac:dyDescent="0.3">
      <c r="H24" s="7">
        <v>5</v>
      </c>
      <c r="I24" s="17"/>
      <c r="J24" s="50">
        <f t="shared" ref="J24:L25" si="1">$E$13*J10</f>
        <v>57600</v>
      </c>
      <c r="K24" s="50">
        <f t="shared" si="1"/>
        <v>44650</v>
      </c>
      <c r="L24" s="50">
        <f t="shared" si="1"/>
        <v>46100</v>
      </c>
    </row>
    <row r="25" spans="5:12" x14ac:dyDescent="0.3">
      <c r="H25" s="7">
        <v>6</v>
      </c>
      <c r="I25" s="17"/>
      <c r="J25" s="50">
        <f t="shared" si="1"/>
        <v>28800</v>
      </c>
      <c r="K25" s="50">
        <f t="shared" si="1"/>
        <v>44600</v>
      </c>
      <c r="L25" s="50">
        <f t="shared" si="1"/>
        <v>36850</v>
      </c>
    </row>
    <row r="26" spans="5:12" x14ac:dyDescent="0.3">
      <c r="H26" s="7">
        <v>7</v>
      </c>
      <c r="I26" s="17"/>
      <c r="J26" s="17"/>
      <c r="K26" s="50">
        <f>$E$13*K12</f>
        <v>44650</v>
      </c>
      <c r="L26" s="50">
        <f>$E$13*L12</f>
        <v>32750</v>
      </c>
    </row>
    <row r="27" spans="5:12" x14ac:dyDescent="0.3">
      <c r="H27" s="7">
        <v>8</v>
      </c>
      <c r="I27" s="17"/>
      <c r="J27" s="17"/>
      <c r="K27" s="50">
        <f>$E$13*K13</f>
        <v>22300</v>
      </c>
      <c r="L27" s="50">
        <f>$E$13*L13</f>
        <v>32750</v>
      </c>
    </row>
    <row r="28" spans="5:12" x14ac:dyDescent="0.3">
      <c r="H28" s="7">
        <v>9</v>
      </c>
      <c r="I28" s="17"/>
      <c r="J28" s="17"/>
      <c r="K28" s="17"/>
      <c r="L28" s="50">
        <f>$E$13*L14</f>
        <v>32800</v>
      </c>
    </row>
    <row r="29" spans="5:12" x14ac:dyDescent="0.3">
      <c r="H29" s="7">
        <v>10</v>
      </c>
      <c r="I29" s="17"/>
      <c r="J29" s="17"/>
      <c r="K29" s="17"/>
      <c r="L29" s="50">
        <f>$E$13*L15</f>
        <v>32750</v>
      </c>
    </row>
    <row r="30" spans="5:12" ht="15" thickBot="1" x14ac:dyDescent="0.35">
      <c r="H30" s="9">
        <v>11</v>
      </c>
      <c r="I30" s="18"/>
      <c r="J30" s="18"/>
      <c r="K30" s="18"/>
      <c r="L30" s="50">
        <f>$E$13*L16</f>
        <v>16400</v>
      </c>
    </row>
    <row r="31" spans="5:12" ht="15" thickBot="1" x14ac:dyDescent="0.35"/>
    <row r="32" spans="5:12" ht="15" thickBot="1" x14ac:dyDescent="0.35">
      <c r="H32" s="14" t="s">
        <v>1</v>
      </c>
      <c r="I32" s="15" t="s">
        <v>2</v>
      </c>
      <c r="J32" s="15" t="s">
        <v>3</v>
      </c>
      <c r="K32" s="15" t="s">
        <v>4</v>
      </c>
      <c r="L32" s="16" t="s">
        <v>5</v>
      </c>
    </row>
    <row r="33" spans="5:12" x14ac:dyDescent="0.3">
      <c r="E33" s="2" t="s">
        <v>89</v>
      </c>
      <c r="H33" s="11">
        <v>1</v>
      </c>
      <c r="I33" s="50">
        <f>I20</f>
        <v>166650</v>
      </c>
      <c r="J33" s="50">
        <f t="shared" ref="J33:L33" si="2">J20</f>
        <v>100000</v>
      </c>
      <c r="K33" s="50">
        <f t="shared" si="2"/>
        <v>71450</v>
      </c>
      <c r="L33" s="50">
        <f t="shared" si="2"/>
        <v>50000</v>
      </c>
    </row>
    <row r="34" spans="5:12" x14ac:dyDescent="0.3">
      <c r="H34" s="7">
        <v>2</v>
      </c>
      <c r="I34" s="50">
        <f>I33+I21</f>
        <v>388900</v>
      </c>
      <c r="J34" s="50">
        <f t="shared" ref="J34:L43" si="3">J33+J21</f>
        <v>260000</v>
      </c>
      <c r="K34" s="50">
        <f t="shared" si="3"/>
        <v>193900</v>
      </c>
      <c r="L34" s="50">
        <f t="shared" si="3"/>
        <v>140000</v>
      </c>
    </row>
    <row r="35" spans="5:12" x14ac:dyDescent="0.3">
      <c r="H35" s="7">
        <v>3</v>
      </c>
      <c r="I35" s="50">
        <f t="shared" ref="I35:I36" si="4">I34+I22</f>
        <v>462950</v>
      </c>
      <c r="J35" s="50">
        <f t="shared" si="3"/>
        <v>356000</v>
      </c>
      <c r="K35" s="50">
        <f t="shared" si="3"/>
        <v>281350</v>
      </c>
      <c r="L35" s="50">
        <f t="shared" si="3"/>
        <v>212000</v>
      </c>
    </row>
    <row r="36" spans="5:12" x14ac:dyDescent="0.3">
      <c r="H36" s="7">
        <v>4</v>
      </c>
      <c r="I36" s="50">
        <f t="shared" si="4"/>
        <v>500000</v>
      </c>
      <c r="J36" s="50">
        <f t="shared" si="3"/>
        <v>413600</v>
      </c>
      <c r="K36" s="50">
        <f t="shared" si="3"/>
        <v>343800</v>
      </c>
      <c r="L36" s="50">
        <f t="shared" si="3"/>
        <v>269600</v>
      </c>
    </row>
    <row r="37" spans="5:12" x14ac:dyDescent="0.3">
      <c r="H37" s="7">
        <v>5</v>
      </c>
      <c r="I37" s="17"/>
      <c r="J37" s="50">
        <f t="shared" si="3"/>
        <v>471200</v>
      </c>
      <c r="K37" s="50">
        <f t="shared" si="3"/>
        <v>388450</v>
      </c>
      <c r="L37" s="50">
        <f t="shared" si="3"/>
        <v>315700</v>
      </c>
    </row>
    <row r="38" spans="5:12" x14ac:dyDescent="0.3">
      <c r="H38" s="7">
        <v>6</v>
      </c>
      <c r="I38" s="17"/>
      <c r="J38" s="50">
        <f t="shared" si="3"/>
        <v>500000</v>
      </c>
      <c r="K38" s="50">
        <f t="shared" si="3"/>
        <v>433050</v>
      </c>
      <c r="L38" s="50">
        <f t="shared" si="3"/>
        <v>352550</v>
      </c>
    </row>
    <row r="39" spans="5:12" x14ac:dyDescent="0.3">
      <c r="H39" s="7">
        <v>7</v>
      </c>
      <c r="I39" s="17"/>
      <c r="J39" s="17"/>
      <c r="K39" s="50">
        <f t="shared" si="3"/>
        <v>477700</v>
      </c>
      <c r="L39" s="50">
        <f t="shared" si="3"/>
        <v>385300</v>
      </c>
    </row>
    <row r="40" spans="5:12" x14ac:dyDescent="0.3">
      <c r="H40" s="7">
        <v>8</v>
      </c>
      <c r="I40" s="17"/>
      <c r="J40" s="17"/>
      <c r="K40" s="50">
        <f t="shared" si="3"/>
        <v>500000</v>
      </c>
      <c r="L40" s="50">
        <f t="shared" si="3"/>
        <v>418050</v>
      </c>
    </row>
    <row r="41" spans="5:12" x14ac:dyDescent="0.3">
      <c r="H41" s="7">
        <v>9</v>
      </c>
      <c r="I41" s="17"/>
      <c r="J41" s="17"/>
      <c r="K41" s="17"/>
      <c r="L41" s="50">
        <f t="shared" si="3"/>
        <v>450850</v>
      </c>
    </row>
    <row r="42" spans="5:12" x14ac:dyDescent="0.3">
      <c r="H42" s="7">
        <v>10</v>
      </c>
      <c r="I42" s="17"/>
      <c r="J42" s="17"/>
      <c r="K42" s="17"/>
      <c r="L42" s="50">
        <f t="shared" si="3"/>
        <v>483600</v>
      </c>
    </row>
    <row r="43" spans="5:12" ht="15" thickBot="1" x14ac:dyDescent="0.35">
      <c r="H43" s="9">
        <v>11</v>
      </c>
      <c r="I43" s="18"/>
      <c r="J43" s="18"/>
      <c r="K43" s="18"/>
      <c r="L43" s="50">
        <f t="shared" si="3"/>
        <v>500000</v>
      </c>
    </row>
    <row r="44" spans="5:12" ht="15" thickBot="1" x14ac:dyDescent="0.35"/>
    <row r="45" spans="5:12" ht="15" thickBot="1" x14ac:dyDescent="0.35">
      <c r="H45" s="14" t="s">
        <v>1</v>
      </c>
      <c r="I45" s="15" t="s">
        <v>2</v>
      </c>
      <c r="J45" s="15" t="s">
        <v>3</v>
      </c>
      <c r="K45" s="15" t="s">
        <v>4</v>
      </c>
      <c r="L45" s="16" t="s">
        <v>5</v>
      </c>
    </row>
    <row r="46" spans="5:12" x14ac:dyDescent="0.3">
      <c r="E46" s="2" t="s">
        <v>90</v>
      </c>
      <c r="H46" s="11">
        <v>1</v>
      </c>
      <c r="I46" s="50">
        <f t="shared" ref="I46:L49" si="5">$E$13-I33</f>
        <v>333350</v>
      </c>
      <c r="J46" s="50">
        <f t="shared" si="5"/>
        <v>400000</v>
      </c>
      <c r="K46" s="50">
        <f t="shared" si="5"/>
        <v>428550</v>
      </c>
      <c r="L46" s="50">
        <f t="shared" si="5"/>
        <v>450000</v>
      </c>
    </row>
    <row r="47" spans="5:12" x14ac:dyDescent="0.3">
      <c r="H47" s="7">
        <v>2</v>
      </c>
      <c r="I47" s="50">
        <f t="shared" si="5"/>
        <v>111100</v>
      </c>
      <c r="J47" s="50">
        <f t="shared" si="5"/>
        <v>240000</v>
      </c>
      <c r="K47" s="50">
        <f t="shared" si="5"/>
        <v>306100</v>
      </c>
      <c r="L47" s="50">
        <f t="shared" si="5"/>
        <v>360000</v>
      </c>
    </row>
    <row r="48" spans="5:12" x14ac:dyDescent="0.3">
      <c r="H48" s="7">
        <v>3</v>
      </c>
      <c r="I48" s="50">
        <f t="shared" si="5"/>
        <v>37050</v>
      </c>
      <c r="J48" s="50">
        <f t="shared" si="5"/>
        <v>144000</v>
      </c>
      <c r="K48" s="50">
        <f t="shared" si="5"/>
        <v>218650</v>
      </c>
      <c r="L48" s="50">
        <f t="shared" si="5"/>
        <v>288000</v>
      </c>
    </row>
    <row r="49" spans="8:12" x14ac:dyDescent="0.3">
      <c r="H49" s="7">
        <v>4</v>
      </c>
      <c r="I49" s="50">
        <f t="shared" si="5"/>
        <v>0</v>
      </c>
      <c r="J49" s="50">
        <f t="shared" si="5"/>
        <v>86400</v>
      </c>
      <c r="K49" s="50">
        <f t="shared" si="5"/>
        <v>156200</v>
      </c>
      <c r="L49" s="50">
        <f t="shared" si="5"/>
        <v>230400</v>
      </c>
    </row>
    <row r="50" spans="8:12" x14ac:dyDescent="0.3">
      <c r="H50" s="7">
        <v>5</v>
      </c>
      <c r="I50" s="17">
        <v>0</v>
      </c>
      <c r="J50" s="50">
        <f t="shared" ref="J50:L51" si="6">$E$13-J37</f>
        <v>28800</v>
      </c>
      <c r="K50" s="50">
        <f t="shared" si="6"/>
        <v>111550</v>
      </c>
      <c r="L50" s="50">
        <f t="shared" si="6"/>
        <v>184300</v>
      </c>
    </row>
    <row r="51" spans="8:12" x14ac:dyDescent="0.3">
      <c r="H51" s="7">
        <v>6</v>
      </c>
      <c r="I51" s="17">
        <v>0</v>
      </c>
      <c r="J51" s="50">
        <f t="shared" si="6"/>
        <v>0</v>
      </c>
      <c r="K51" s="50">
        <f t="shared" si="6"/>
        <v>66950</v>
      </c>
      <c r="L51" s="50">
        <f t="shared" si="6"/>
        <v>147450</v>
      </c>
    </row>
    <row r="52" spans="8:12" x14ac:dyDescent="0.3">
      <c r="H52" s="7">
        <v>7</v>
      </c>
      <c r="I52" s="17">
        <v>0</v>
      </c>
      <c r="J52" s="17">
        <v>0</v>
      </c>
      <c r="K52" s="50">
        <f>$E$13-K39</f>
        <v>22300</v>
      </c>
      <c r="L52" s="50">
        <f>$E$13-L39</f>
        <v>114700</v>
      </c>
    </row>
    <row r="53" spans="8:12" x14ac:dyDescent="0.3">
      <c r="H53" s="7">
        <v>8</v>
      </c>
      <c r="I53" s="17">
        <v>0</v>
      </c>
      <c r="J53" s="17">
        <v>0</v>
      </c>
      <c r="K53" s="50">
        <f>$E$13-K40</f>
        <v>0</v>
      </c>
      <c r="L53" s="50">
        <f>$E$13-L40</f>
        <v>81950</v>
      </c>
    </row>
    <row r="54" spans="8:12" x14ac:dyDescent="0.3">
      <c r="H54" s="7">
        <v>9</v>
      </c>
      <c r="I54" s="17">
        <v>0</v>
      </c>
      <c r="J54" s="17">
        <v>0</v>
      </c>
      <c r="K54" s="17">
        <v>0</v>
      </c>
      <c r="L54" s="50">
        <f>$E$13-L41</f>
        <v>49150</v>
      </c>
    </row>
    <row r="55" spans="8:12" x14ac:dyDescent="0.3">
      <c r="H55" s="7">
        <v>10</v>
      </c>
      <c r="I55" s="17">
        <v>0</v>
      </c>
      <c r="J55" s="17">
        <v>0</v>
      </c>
      <c r="K55" s="17">
        <v>0</v>
      </c>
      <c r="L55" s="50">
        <f>$E$13-L42</f>
        <v>16400</v>
      </c>
    </row>
    <row r="56" spans="8:12" ht="15" thickBot="1" x14ac:dyDescent="0.35">
      <c r="H56" s="9">
        <v>11</v>
      </c>
      <c r="I56" s="17">
        <v>0</v>
      </c>
      <c r="J56" s="17">
        <v>0</v>
      </c>
      <c r="K56" s="17">
        <v>0</v>
      </c>
      <c r="L56" s="50">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B5" zoomScale="145" zoomScaleNormal="145" workbookViewId="0">
      <selection activeCell="H9" sqref="H9"/>
    </sheetView>
  </sheetViews>
  <sheetFormatPr defaultRowHeight="14.4" x14ac:dyDescent="0.3"/>
  <cols>
    <col min="1" max="1" width="5.77734375" customWidth="1"/>
    <col min="2" max="2" width="4.77734375" customWidth="1"/>
    <col min="3" max="3" width="28.21875" customWidth="1"/>
    <col min="4" max="4" width="22.44140625" customWidth="1"/>
    <col min="5" max="5" width="9.77734375" customWidth="1"/>
    <col min="6" max="6" width="12.5546875" customWidth="1"/>
    <col min="7" max="7" width="13.5546875" customWidth="1"/>
  </cols>
  <sheetData>
    <row r="1" spans="1:9" ht="12.75" customHeight="1" x14ac:dyDescent="0.3"/>
    <row r="2" spans="1:9" s="21" customFormat="1" ht="23.4" x14ac:dyDescent="0.45">
      <c r="A2" s="29"/>
      <c r="B2" s="30" t="s">
        <v>22</v>
      </c>
    </row>
    <row r="3" spans="1:9" s="21" customFormat="1" ht="8.25" customHeight="1" x14ac:dyDescent="0.3">
      <c r="A3" s="29"/>
    </row>
    <row r="4" spans="1:9" s="21" customFormat="1" ht="90" customHeight="1" x14ac:dyDescent="0.3">
      <c r="A4" s="29"/>
      <c r="C4" s="146" t="s">
        <v>170</v>
      </c>
      <c r="D4" s="146"/>
      <c r="E4" s="146"/>
      <c r="F4" s="146"/>
      <c r="G4" s="146"/>
      <c r="H4" s="146"/>
      <c r="I4" s="36"/>
    </row>
    <row r="5" spans="1:9" s="21" customFormat="1" ht="9.75" customHeight="1" thickBot="1" x14ac:dyDescent="0.35">
      <c r="A5" s="29"/>
    </row>
    <row r="6" spans="1:9" s="21" customFormat="1" ht="29.4" thickBot="1" x14ac:dyDescent="0.35">
      <c r="A6" s="29"/>
      <c r="C6" s="33" t="s">
        <v>14</v>
      </c>
      <c r="D6" s="34" t="s">
        <v>15</v>
      </c>
    </row>
    <row r="7" spans="1:9" s="21" customFormat="1" x14ac:dyDescent="0.3">
      <c r="A7" s="29"/>
      <c r="C7" s="35">
        <v>0</v>
      </c>
      <c r="D7" s="69">
        <v>-1525000</v>
      </c>
      <c r="F7" s="21">
        <f>D7</f>
        <v>-1525000</v>
      </c>
      <c r="H7" s="132"/>
    </row>
    <row r="8" spans="1:9" s="21" customFormat="1" x14ac:dyDescent="0.3">
      <c r="A8" s="29"/>
      <c r="C8" s="22">
        <v>1</v>
      </c>
      <c r="D8" s="62">
        <v>285000</v>
      </c>
      <c r="F8" s="49">
        <f>PV($D$19,C8,0,-D8)</f>
        <v>261467.88990825685</v>
      </c>
      <c r="G8" s="21">
        <f>F7+F8</f>
        <v>-1263532.1100917431</v>
      </c>
      <c r="H8" s="132" t="str">
        <f>IF(G8&lt;0,"",C8)</f>
        <v/>
      </c>
    </row>
    <row r="9" spans="1:9" s="21" customFormat="1" x14ac:dyDescent="0.3">
      <c r="A9" s="29"/>
      <c r="C9" s="22">
        <v>2</v>
      </c>
      <c r="D9" s="62">
        <v>302000</v>
      </c>
      <c r="F9" s="49">
        <f>PV($D$19,C9,0,-D9)</f>
        <v>254187.35796650109</v>
      </c>
      <c r="G9" s="21">
        <f>G8+F9</f>
        <v>-1009344.752125242</v>
      </c>
      <c r="H9" s="132" t="str">
        <f>IF(G9&lt;0,"",C9)</f>
        <v/>
      </c>
    </row>
    <row r="10" spans="1:9" s="21" customFormat="1" x14ac:dyDescent="0.3">
      <c r="A10" s="29"/>
      <c r="C10" s="22">
        <v>3</v>
      </c>
      <c r="D10" s="62">
        <v>328000</v>
      </c>
      <c r="F10" s="49">
        <f>PV($D$19,C10,0,-D10)</f>
        <v>253276.18146002904</v>
      </c>
      <c r="G10" s="21">
        <f t="shared" ref="G10:G11" si="0">G9+F10</f>
        <v>-756068.57066521305</v>
      </c>
      <c r="H10" s="132" t="str">
        <f>IF(G10&lt;0,"",C10)</f>
        <v/>
      </c>
    </row>
    <row r="11" spans="1:9" s="21" customFormat="1" x14ac:dyDescent="0.3">
      <c r="A11" s="29"/>
      <c r="C11" s="22">
        <v>4</v>
      </c>
      <c r="D11" s="62">
        <v>345000</v>
      </c>
      <c r="F11" s="49">
        <f>PV($D$19,C11,0,-D11)</f>
        <v>244406.69781749276</v>
      </c>
      <c r="G11" s="21">
        <f t="shared" si="0"/>
        <v>-511661.87284772028</v>
      </c>
      <c r="H11" s="132" t="str">
        <f t="shared" ref="H9:H17" si="1">IF(G11&lt;0,"",C11)</f>
        <v/>
      </c>
    </row>
    <row r="12" spans="1:9" s="21" customFormat="1" x14ac:dyDescent="0.3">
      <c r="A12" s="29"/>
      <c r="C12" s="22">
        <v>5</v>
      </c>
      <c r="D12" s="62">
        <v>425000</v>
      </c>
      <c r="F12" s="49">
        <f t="shared" ref="F12:F17" si="2">PV($D$19,C12,0,-D12)</f>
        <v>276220.83917679673</v>
      </c>
      <c r="G12" s="54">
        <f t="shared" ref="G12:G17" si="3">G11+F12</f>
        <v>-235441.03367092356</v>
      </c>
      <c r="H12" s="132" t="str">
        <f t="shared" si="1"/>
        <v/>
      </c>
    </row>
    <row r="13" spans="1:9" s="54" customFormat="1" x14ac:dyDescent="0.3">
      <c r="A13" s="55"/>
      <c r="C13" s="31">
        <v>6</v>
      </c>
      <c r="D13" s="32">
        <v>445000</v>
      </c>
      <c r="F13" s="49">
        <f t="shared" si="2"/>
        <v>265338.96046125103</v>
      </c>
      <c r="G13" s="54">
        <f t="shared" si="3"/>
        <v>29897.926790327474</v>
      </c>
      <c r="H13" s="132">
        <f>IF(G13&lt;0,"",C13)</f>
        <v>6</v>
      </c>
    </row>
    <row r="14" spans="1:9" s="21" customFormat="1" x14ac:dyDescent="0.3">
      <c r="A14" s="29"/>
      <c r="C14" s="31">
        <v>7</v>
      </c>
      <c r="D14" s="32">
        <v>475000</v>
      </c>
      <c r="F14" s="49">
        <f t="shared" si="2"/>
        <v>259841.26630057572</v>
      </c>
      <c r="G14" s="54">
        <f t="shared" si="3"/>
        <v>289739.19309090322</v>
      </c>
      <c r="H14" s="132">
        <f t="shared" si="1"/>
        <v>7</v>
      </c>
    </row>
    <row r="15" spans="1:9" s="21" customFormat="1" x14ac:dyDescent="0.3">
      <c r="A15" s="29"/>
      <c r="C15" s="31">
        <v>8</v>
      </c>
      <c r="D15" s="32">
        <v>425000</v>
      </c>
      <c r="F15" s="49">
        <f t="shared" si="2"/>
        <v>213293.16886092644</v>
      </c>
      <c r="G15" s="54">
        <f t="shared" si="3"/>
        <v>503032.36195182963</v>
      </c>
      <c r="H15" s="132">
        <f t="shared" si="1"/>
        <v>8</v>
      </c>
    </row>
    <row r="16" spans="1:9" s="21" customFormat="1" x14ac:dyDescent="0.3">
      <c r="A16" s="29"/>
      <c r="C16" s="31">
        <v>9</v>
      </c>
      <c r="D16" s="32">
        <v>385000</v>
      </c>
      <c r="F16" s="49">
        <f t="shared" si="2"/>
        <v>177264.69511377587</v>
      </c>
      <c r="G16" s="54">
        <f t="shared" si="3"/>
        <v>680297.05706560554</v>
      </c>
      <c r="H16" s="132">
        <f t="shared" si="1"/>
        <v>9</v>
      </c>
    </row>
    <row r="17" spans="1:8" s="21" customFormat="1" ht="15" thickBot="1" x14ac:dyDescent="0.35">
      <c r="A17" s="29"/>
      <c r="C17" s="23">
        <v>10</v>
      </c>
      <c r="D17" s="63">
        <v>400000</v>
      </c>
      <c r="F17" s="49">
        <f t="shared" si="2"/>
        <v>168964.32275827558</v>
      </c>
      <c r="G17" s="54">
        <f t="shared" si="3"/>
        <v>849261.37982388109</v>
      </c>
      <c r="H17" s="132">
        <f t="shared" si="1"/>
        <v>10</v>
      </c>
    </row>
    <row r="18" spans="1:8" s="21" customFormat="1" x14ac:dyDescent="0.3">
      <c r="A18" s="29"/>
      <c r="H18" s="132"/>
    </row>
    <row r="19" spans="1:8" s="21" customFormat="1" x14ac:dyDescent="0.3">
      <c r="A19" s="29"/>
      <c r="C19" s="21" t="s">
        <v>38</v>
      </c>
      <c r="D19" s="20">
        <v>0.09</v>
      </c>
    </row>
    <row r="20" spans="1:8" ht="15" thickBot="1" x14ac:dyDescent="0.35"/>
    <row r="21" spans="1:8" ht="15" thickBot="1" x14ac:dyDescent="0.35">
      <c r="C21" s="56" t="s">
        <v>96</v>
      </c>
      <c r="D21" s="147" t="str">
        <f>IF(G17&lt;0,"Never",MIN(H8:H17)&amp;" Years")</f>
        <v>6 Years</v>
      </c>
      <c r="E21" s="148"/>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1"/>
  <sheetViews>
    <sheetView topLeftCell="A20" zoomScale="115" zoomScaleNormal="115" workbookViewId="0"/>
  </sheetViews>
  <sheetFormatPr defaultColWidth="9.21875" defaultRowHeight="14.4" x14ac:dyDescent="0.3"/>
  <cols>
    <col min="1" max="1" width="5.77734375" style="29" customWidth="1"/>
    <col min="2" max="2" width="14.21875" style="21" customWidth="1"/>
    <col min="3" max="3" width="11.44140625" style="21" customWidth="1"/>
    <col min="4" max="5" width="13" style="21" customWidth="1"/>
    <col min="6" max="16384" width="9.21875" style="21"/>
  </cols>
  <sheetData>
    <row r="2" spans="1:8" ht="23.4" x14ac:dyDescent="0.45">
      <c r="B2" s="30" t="s">
        <v>24</v>
      </c>
    </row>
    <row r="3" spans="1:8" ht="15" thickBot="1" x14ac:dyDescent="0.35"/>
    <row r="4" spans="1:8" ht="29.4" thickBot="1" x14ac:dyDescent="0.35">
      <c r="C4" s="24" t="s">
        <v>14</v>
      </c>
      <c r="D4" s="25" t="s">
        <v>15</v>
      </c>
      <c r="F4" s="26" t="s">
        <v>17</v>
      </c>
    </row>
    <row r="5" spans="1:8" ht="15" thickBot="1" x14ac:dyDescent="0.35">
      <c r="C5" s="60">
        <v>0</v>
      </c>
      <c r="D5" s="62">
        <v>-22500</v>
      </c>
      <c r="F5" s="27">
        <v>0.08</v>
      </c>
    </row>
    <row r="6" spans="1:8" x14ac:dyDescent="0.3">
      <c r="C6" s="60">
        <v>1</v>
      </c>
      <c r="D6" s="62">
        <v>8000</v>
      </c>
    </row>
    <row r="7" spans="1:8" x14ac:dyDescent="0.3">
      <c r="C7" s="60">
        <v>2</v>
      </c>
      <c r="D7" s="62">
        <v>7250</v>
      </c>
    </row>
    <row r="8" spans="1:8" x14ac:dyDescent="0.3">
      <c r="C8" s="60">
        <v>3</v>
      </c>
      <c r="D8" s="62">
        <v>6450</v>
      </c>
    </row>
    <row r="9" spans="1:8" x14ac:dyDescent="0.3">
      <c r="C9" s="60">
        <v>4</v>
      </c>
      <c r="D9" s="62">
        <v>5520</v>
      </c>
      <c r="H9" s="19"/>
    </row>
    <row r="10" spans="1:8" ht="15" thickBot="1" x14ac:dyDescent="0.35">
      <c r="C10" s="61">
        <v>5</v>
      </c>
      <c r="D10" s="63">
        <v>6740</v>
      </c>
    </row>
    <row r="12" spans="1:8" x14ac:dyDescent="0.3">
      <c r="A12" s="29" t="s">
        <v>19</v>
      </c>
      <c r="B12" s="21" t="s">
        <v>172</v>
      </c>
    </row>
    <row r="13" spans="1:8" x14ac:dyDescent="0.3">
      <c r="B13" s="21" t="s">
        <v>171</v>
      </c>
    </row>
    <row r="14" spans="1:8" ht="15" thickBot="1" x14ac:dyDescent="0.35"/>
    <row r="15" spans="1:8" ht="15" thickBot="1" x14ac:dyDescent="0.35">
      <c r="B15" s="28" t="s">
        <v>18</v>
      </c>
      <c r="C15" s="149">
        <f>NPV(F5,D6:D10)+D5</f>
        <v>4887.8273446193452</v>
      </c>
      <c r="D15" s="150"/>
    </row>
    <row r="18" spans="1:5" x14ac:dyDescent="0.3">
      <c r="A18" s="21" t="s">
        <v>20</v>
      </c>
      <c r="B18" s="21" t="s">
        <v>27</v>
      </c>
    </row>
    <row r="19" spans="1:5" x14ac:dyDescent="0.3">
      <c r="B19" s="21" t="s">
        <v>173</v>
      </c>
    </row>
    <row r="20" spans="1:5" ht="11.25" customHeight="1" thickBot="1" x14ac:dyDescent="0.35"/>
    <row r="21" spans="1:5" ht="15" thickBot="1" x14ac:dyDescent="0.35">
      <c r="B21" s="28" t="s">
        <v>18</v>
      </c>
      <c r="C21" s="151">
        <f>IRR(D5:D10)</f>
        <v>0.16349166706648322</v>
      </c>
      <c r="D21" s="152"/>
    </row>
    <row r="25" spans="1:5" x14ac:dyDescent="0.3">
      <c r="A25" s="21" t="s">
        <v>21</v>
      </c>
    </row>
    <row r="26" spans="1:5" x14ac:dyDescent="0.3">
      <c r="A26" s="21"/>
    </row>
    <row r="27" spans="1:5" x14ac:dyDescent="0.3">
      <c r="A27" s="21"/>
    </row>
    <row r="29" spans="1:5" ht="9.75" customHeight="1" x14ac:dyDescent="0.3"/>
    <row r="30" spans="1:5" ht="9.75" customHeight="1" x14ac:dyDescent="0.3"/>
    <row r="31" spans="1:5" ht="9.75" customHeight="1" x14ac:dyDescent="0.3"/>
    <row r="32" spans="1:5" x14ac:dyDescent="0.3">
      <c r="C32" s="45"/>
      <c r="D32" s="45"/>
      <c r="E32" s="45"/>
    </row>
    <row r="33" spans="1:5" s="54" customFormat="1" x14ac:dyDescent="0.3">
      <c r="A33" s="55"/>
      <c r="C33" s="45"/>
      <c r="D33" s="45"/>
      <c r="E33" s="45"/>
    </row>
    <row r="34" spans="1:5" s="54" customFormat="1" x14ac:dyDescent="0.3">
      <c r="A34" s="55"/>
      <c r="C34" s="45"/>
      <c r="D34" s="45"/>
      <c r="E34" s="45"/>
    </row>
    <row r="35" spans="1:5" s="54" customFormat="1" ht="16.2" x14ac:dyDescent="0.45">
      <c r="A35" s="55"/>
      <c r="C35" s="45"/>
      <c r="D35" s="51" t="s">
        <v>91</v>
      </c>
      <c r="E35" s="51" t="s">
        <v>92</v>
      </c>
    </row>
    <row r="36" spans="1:5" s="54" customFormat="1" x14ac:dyDescent="0.3">
      <c r="A36" s="55"/>
      <c r="C36" s="45"/>
      <c r="D36" s="52">
        <f>PMT(F5,5,-C15,)</f>
        <v>1224.1879072681966</v>
      </c>
      <c r="E36" s="45">
        <f>C15</f>
        <v>4887.8273446193452</v>
      </c>
    </row>
    <row r="37" spans="1:5" s="54" customFormat="1" x14ac:dyDescent="0.3">
      <c r="A37" s="55"/>
      <c r="C37" s="46">
        <v>0</v>
      </c>
      <c r="D37" s="45">
        <f t="dataTable" ref="D37:E51" dt2D="0" dtr="0" r1="F5"/>
        <v>2292</v>
      </c>
      <c r="E37" s="45">
        <v>11460</v>
      </c>
    </row>
    <row r="38" spans="1:5" s="54" customFormat="1" x14ac:dyDescent="0.3">
      <c r="A38" s="55"/>
      <c r="C38" s="46">
        <v>0.02</v>
      </c>
      <c r="D38" s="45">
        <v>2035.4141940365046</v>
      </c>
      <c r="E38" s="45">
        <v>9593.8423866257835</v>
      </c>
    </row>
    <row r="39" spans="1:5" s="54" customFormat="1" x14ac:dyDescent="0.3">
      <c r="A39" s="55"/>
      <c r="C39" s="46">
        <v>0.04</v>
      </c>
      <c r="D39" s="45">
        <v>1771.7855740113071</v>
      </c>
      <c r="E39" s="45">
        <v>7887.6745841559023</v>
      </c>
    </row>
    <row r="40" spans="1:5" s="54" customFormat="1" x14ac:dyDescent="0.3">
      <c r="A40" s="55"/>
      <c r="C40" s="46">
        <v>0.06</v>
      </c>
      <c r="D40" s="45">
        <v>1501.3103817965055</v>
      </c>
      <c r="E40" s="45">
        <v>6324.0654831734355</v>
      </c>
    </row>
    <row r="41" spans="1:5" s="54" customFormat="1" x14ac:dyDescent="0.3">
      <c r="A41" s="55"/>
      <c r="C41" s="46">
        <v>0.08</v>
      </c>
      <c r="D41" s="45">
        <v>1224.1879072681966</v>
      </c>
      <c r="E41" s="45">
        <v>4887.8273446193452</v>
      </c>
    </row>
    <row r="42" spans="1:5" s="54" customFormat="1" x14ac:dyDescent="0.3">
      <c r="A42" s="55"/>
      <c r="C42" s="46">
        <v>0.1</v>
      </c>
      <c r="D42" s="45">
        <v>940.61931827488411</v>
      </c>
      <c r="E42" s="45">
        <v>3565.6872667664247</v>
      </c>
    </row>
    <row r="43" spans="1:5" s="54" customFormat="1" x14ac:dyDescent="0.3">
      <c r="A43" s="55"/>
      <c r="C43" s="46">
        <v>0.12</v>
      </c>
      <c r="D43" s="45">
        <v>650.80660272624493</v>
      </c>
      <c r="E43" s="45">
        <v>2346.0121538365674</v>
      </c>
    </row>
    <row r="44" spans="1:5" s="54" customFormat="1" x14ac:dyDescent="0.3">
      <c r="A44" s="55"/>
      <c r="C44" s="46">
        <v>0.14000000000000001</v>
      </c>
      <c r="D44" s="45">
        <v>354.95161940080345</v>
      </c>
      <c r="E44" s="45">
        <v>1218.57764943039</v>
      </c>
    </row>
    <row r="45" spans="1:5" s="54" customFormat="1" x14ac:dyDescent="0.3">
      <c r="A45" s="55"/>
      <c r="C45" s="46">
        <v>0.18</v>
      </c>
      <c r="D45" s="45">
        <v>-254.08333121057322</v>
      </c>
      <c r="E45" s="45">
        <v>-794.56203026608637</v>
      </c>
    </row>
    <row r="46" spans="1:5" s="54" customFormat="1" x14ac:dyDescent="0.3">
      <c r="A46" s="55"/>
      <c r="C46" s="46">
        <v>0.2</v>
      </c>
      <c r="D46" s="45">
        <v>-566.86734035691063</v>
      </c>
      <c r="E46" s="45">
        <v>-1695.2803497942332</v>
      </c>
    </row>
    <row r="47" spans="1:5" s="54" customFormat="1" x14ac:dyDescent="0.3">
      <c r="A47" s="55"/>
      <c r="C47" s="46">
        <v>0.22</v>
      </c>
      <c r="D47" s="45">
        <v>-884.90291807159065</v>
      </c>
      <c r="E47" s="45">
        <v>-2534.0431812996976</v>
      </c>
    </row>
    <row r="48" spans="1:5" s="54" customFormat="1" x14ac:dyDescent="0.3">
      <c r="A48" s="55"/>
      <c r="C48" s="46">
        <v>0.24</v>
      </c>
      <c r="D48" s="45">
        <v>-1207.9996284893923</v>
      </c>
      <c r="E48" s="45">
        <v>-3316.4233546429641</v>
      </c>
    </row>
    <row r="49" spans="1:5" s="54" customFormat="1" x14ac:dyDescent="0.3">
      <c r="A49" s="55"/>
      <c r="C49" s="46">
        <v>0.26</v>
      </c>
      <c r="D49" s="45">
        <v>-1535.970864931141</v>
      </c>
      <c r="E49" s="45">
        <v>-4047.3919676091573</v>
      </c>
    </row>
    <row r="50" spans="1:5" x14ac:dyDescent="0.3">
      <c r="C50" s="46">
        <v>0.28000000000000003</v>
      </c>
      <c r="D50" s="45">
        <v>-1868.6341900205423</v>
      </c>
      <c r="E50" s="45">
        <v>-4731.3930839300156</v>
      </c>
    </row>
    <row r="51" spans="1:5" x14ac:dyDescent="0.3">
      <c r="C51" s="46">
        <v>0.3</v>
      </c>
      <c r="D51" s="45">
        <v>-2205.8116132742111</v>
      </c>
      <c r="E51" s="45">
        <v>-5372.4080443207968</v>
      </c>
    </row>
  </sheetData>
  <mergeCells count="2">
    <mergeCell ref="C15:D15"/>
    <mergeCell ref="C21:D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topLeftCell="A4" zoomScale="145" zoomScaleNormal="145" workbookViewId="0">
      <selection activeCell="C6" sqref="C6"/>
    </sheetView>
  </sheetViews>
  <sheetFormatPr defaultColWidth="8.77734375" defaultRowHeight="14.4" x14ac:dyDescent="0.3"/>
  <cols>
    <col min="1" max="1" width="8.77734375" style="40"/>
    <col min="2" max="2" width="14.44140625" style="40" customWidth="1"/>
    <col min="3" max="3" width="12" style="40" customWidth="1"/>
    <col min="4" max="9" width="8.77734375" style="40"/>
    <col min="10" max="10" width="14.44140625" style="40" customWidth="1"/>
    <col min="11" max="16384" width="8.77734375" style="40"/>
  </cols>
  <sheetData>
    <row r="1" spans="2:12" ht="15.45" customHeight="1" x14ac:dyDescent="0.3"/>
    <row r="2" spans="2:12" ht="23.4" x14ac:dyDescent="0.45">
      <c r="B2" s="42" t="s">
        <v>26</v>
      </c>
    </row>
    <row r="4" spans="2:12" ht="16.2" x14ac:dyDescent="0.3">
      <c r="B4" s="39" t="s">
        <v>1</v>
      </c>
      <c r="C4" s="39" t="s">
        <v>28</v>
      </c>
    </row>
    <row r="5" spans="2:12" x14ac:dyDescent="0.3">
      <c r="B5" s="41">
        <v>0</v>
      </c>
      <c r="C5" s="115">
        <v>-28500</v>
      </c>
      <c r="E5" s="40" t="s">
        <v>29</v>
      </c>
    </row>
    <row r="6" spans="2:12" x14ac:dyDescent="0.3">
      <c r="B6" s="41">
        <v>1</v>
      </c>
      <c r="C6" s="115">
        <v>5850</v>
      </c>
      <c r="E6" s="40" t="s">
        <v>30</v>
      </c>
    </row>
    <row r="7" spans="2:12" x14ac:dyDescent="0.3">
      <c r="B7" s="41">
        <v>2</v>
      </c>
      <c r="C7" s="115">
        <v>6550</v>
      </c>
      <c r="E7" s="40" t="s">
        <v>31</v>
      </c>
    </row>
    <row r="8" spans="2:12" x14ac:dyDescent="0.3">
      <c r="B8" s="41">
        <v>3</v>
      </c>
      <c r="C8" s="115">
        <v>7560</v>
      </c>
      <c r="E8" s="40" t="s">
        <v>34</v>
      </c>
    </row>
    <row r="9" spans="2:12" x14ac:dyDescent="0.3">
      <c r="B9" s="41">
        <v>4</v>
      </c>
      <c r="C9" s="115">
        <v>8645</v>
      </c>
      <c r="E9" s="40" t="s">
        <v>32</v>
      </c>
    </row>
    <row r="10" spans="2:12" x14ac:dyDescent="0.3">
      <c r="B10" s="41">
        <v>5</v>
      </c>
      <c r="C10" s="115">
        <v>9620</v>
      </c>
    </row>
    <row r="11" spans="2:12" x14ac:dyDescent="0.3">
      <c r="C11" s="115"/>
      <c r="L11" s="19"/>
    </row>
    <row r="12" spans="2:12" x14ac:dyDescent="0.3">
      <c r="B12" s="40" t="s">
        <v>33</v>
      </c>
      <c r="C12" s="131">
        <v>7.1999999999999995E-2</v>
      </c>
    </row>
    <row r="13" spans="2:12" ht="15" thickBot="1" x14ac:dyDescent="0.35"/>
    <row r="14" spans="2:12" ht="15" thickBot="1" x14ac:dyDescent="0.35">
      <c r="B14" s="153" t="str">
        <f>"This project has an MIRR of "&amp;FIXED(MIRR(C5:C10,C12,C12)*100,3)&amp;"% which indicates that the project should be "&amp;IF(MIRR(C5:C10,C12,C12)&gt;C12,"ACCEPTED.","REJECTED.")</f>
        <v>This project has an MIRR of 8.760% which indicates that the project should be ACCEPTED.</v>
      </c>
      <c r="C14" s="154"/>
      <c r="D14" s="154"/>
      <c r="E14" s="154"/>
      <c r="F14" s="154"/>
      <c r="G14" s="154"/>
      <c r="H14" s="154"/>
      <c r="I14" s="154"/>
      <c r="J14" s="155"/>
    </row>
    <row r="15" spans="2:12" ht="15" thickBot="1" x14ac:dyDescent="0.35"/>
    <row r="16" spans="2:12" ht="15" thickBot="1" x14ac:dyDescent="0.35">
      <c r="B16" s="156" t="s">
        <v>135</v>
      </c>
      <c r="C16" s="157"/>
      <c r="D16" s="157"/>
      <c r="E16" s="157"/>
      <c r="F16" s="157"/>
      <c r="G16" s="157"/>
      <c r="H16" s="157"/>
      <c r="I16" s="157"/>
      <c r="J16" s="158"/>
    </row>
    <row r="18" spans="2:2" x14ac:dyDescent="0.3">
      <c r="B18" s="40" t="s">
        <v>136</v>
      </c>
    </row>
    <row r="19" spans="2:2" x14ac:dyDescent="0.3">
      <c r="B19" s="40" t="s">
        <v>52</v>
      </c>
    </row>
    <row r="20" spans="2:2" x14ac:dyDescent="0.3">
      <c r="B20" s="40" t="s">
        <v>50</v>
      </c>
    </row>
    <row r="21" spans="2:2" x14ac:dyDescent="0.3">
      <c r="B21" s="40" t="s">
        <v>137</v>
      </c>
    </row>
    <row r="22" spans="2:2" x14ac:dyDescent="0.3">
      <c r="B22" s="40" t="s">
        <v>51</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topLeftCell="A19" zoomScale="130" zoomScaleNormal="130" workbookViewId="0">
      <selection activeCell="F32" sqref="F32"/>
    </sheetView>
  </sheetViews>
  <sheetFormatPr defaultRowHeight="14.4" x14ac:dyDescent="0.3"/>
  <cols>
    <col min="1" max="1" width="4.21875" customWidth="1"/>
    <col min="2" max="2" width="5.21875" customWidth="1"/>
    <col min="3" max="3" width="40.21875" customWidth="1"/>
    <col min="4" max="4" width="10.21875" customWidth="1"/>
    <col min="5" max="5" width="3.109375" customWidth="1"/>
    <col min="6" max="6" width="9.77734375" customWidth="1"/>
    <col min="7" max="8" width="13.77734375" customWidth="1"/>
    <col min="9" max="9" width="11.5546875" customWidth="1"/>
    <col min="10" max="13" width="10.21875" customWidth="1"/>
  </cols>
  <sheetData>
    <row r="2" spans="2:18" ht="23.4" x14ac:dyDescent="0.45">
      <c r="B2" s="87" t="s">
        <v>97</v>
      </c>
      <c r="C2" s="71"/>
      <c r="D2" s="71"/>
      <c r="E2" s="71"/>
      <c r="F2" s="71"/>
      <c r="G2" s="71"/>
      <c r="H2" s="71"/>
      <c r="I2" s="71"/>
      <c r="J2" s="71"/>
      <c r="K2" s="71"/>
      <c r="L2" s="71"/>
      <c r="M2" s="71"/>
      <c r="N2" s="71"/>
      <c r="O2" s="71"/>
      <c r="P2" s="71"/>
      <c r="Q2" s="71"/>
      <c r="R2" s="71"/>
    </row>
    <row r="3" spans="2:18" ht="9" customHeight="1" x14ac:dyDescent="0.3">
      <c r="B3" s="71"/>
      <c r="C3" s="71"/>
      <c r="D3" s="71"/>
      <c r="E3" s="71"/>
      <c r="F3" s="71"/>
      <c r="G3" s="71"/>
      <c r="H3" s="71"/>
      <c r="I3" s="71"/>
      <c r="J3" s="71"/>
      <c r="K3" s="71"/>
      <c r="L3" s="71"/>
      <c r="M3" s="71"/>
      <c r="N3" s="71"/>
      <c r="O3" s="71"/>
      <c r="P3" s="71"/>
      <c r="Q3" s="71"/>
      <c r="R3" s="71"/>
    </row>
    <row r="4" spans="2:18" ht="18.600000000000001" thickBot="1" x14ac:dyDescent="0.4">
      <c r="B4" s="73"/>
      <c r="C4" s="71"/>
      <c r="D4" s="71"/>
      <c r="E4" s="71"/>
      <c r="F4" s="71"/>
      <c r="G4" s="71"/>
      <c r="H4" s="71"/>
      <c r="I4" s="142" t="s">
        <v>0</v>
      </c>
      <c r="J4" s="142"/>
      <c r="K4" s="142"/>
      <c r="L4" s="142"/>
      <c r="M4" s="142"/>
      <c r="N4" s="71"/>
      <c r="O4" s="71"/>
      <c r="P4" s="71"/>
      <c r="Q4" s="71"/>
      <c r="R4" s="71"/>
    </row>
    <row r="5" spans="2:18" ht="15" thickBot="1" x14ac:dyDescent="0.35">
      <c r="B5" s="73"/>
      <c r="C5" s="71"/>
      <c r="D5" s="71"/>
      <c r="E5" s="71"/>
      <c r="F5" s="71"/>
      <c r="G5" s="71"/>
      <c r="H5" s="71"/>
      <c r="I5" s="82" t="s">
        <v>1</v>
      </c>
      <c r="J5" s="83" t="s">
        <v>2</v>
      </c>
      <c r="K5" s="83" t="s">
        <v>3</v>
      </c>
      <c r="L5" s="83" t="s">
        <v>4</v>
      </c>
      <c r="M5" s="84" t="s">
        <v>5</v>
      </c>
      <c r="N5" s="71"/>
      <c r="O5" s="71"/>
      <c r="P5" s="71"/>
      <c r="Q5" s="71"/>
      <c r="R5" s="71"/>
    </row>
    <row r="6" spans="2:18" x14ac:dyDescent="0.3">
      <c r="B6" s="73"/>
      <c r="C6" s="71"/>
      <c r="D6" s="71"/>
      <c r="E6" s="71"/>
      <c r="F6" s="71"/>
      <c r="G6" s="71"/>
      <c r="H6" s="71"/>
      <c r="I6" s="79">
        <v>1</v>
      </c>
      <c r="J6" s="80">
        <v>0.33329999999999999</v>
      </c>
      <c r="K6" s="80">
        <v>0.2</v>
      </c>
      <c r="L6" s="80">
        <v>0.1429</v>
      </c>
      <c r="M6" s="81">
        <v>0.1</v>
      </c>
      <c r="N6" s="71"/>
      <c r="O6" s="71"/>
      <c r="P6" s="71"/>
      <c r="Q6" s="71"/>
      <c r="R6" s="71">
        <v>1</v>
      </c>
    </row>
    <row r="7" spans="2:18" x14ac:dyDescent="0.3">
      <c r="B7" s="73"/>
      <c r="C7" s="71"/>
      <c r="D7" s="71"/>
      <c r="E7" s="71"/>
      <c r="F7" s="71"/>
      <c r="G7" s="71"/>
      <c r="H7" s="71"/>
      <c r="I7" s="75">
        <v>2</v>
      </c>
      <c r="J7" s="74">
        <v>0.44450000000000001</v>
      </c>
      <c r="K7" s="74">
        <v>0.32</v>
      </c>
      <c r="L7" s="74">
        <v>0.24490000000000001</v>
      </c>
      <c r="M7" s="76">
        <v>0.18</v>
      </c>
      <c r="N7" s="71"/>
      <c r="O7" s="71"/>
      <c r="P7" s="71"/>
      <c r="Q7" s="71"/>
      <c r="R7" s="71">
        <v>2</v>
      </c>
    </row>
    <row r="8" spans="2:18" x14ac:dyDescent="0.3">
      <c r="B8" s="73"/>
      <c r="C8" s="71"/>
      <c r="D8" s="71"/>
      <c r="E8" s="71"/>
      <c r="F8" s="71"/>
      <c r="G8" s="71"/>
      <c r="H8" s="71"/>
      <c r="I8" s="75">
        <v>3</v>
      </c>
      <c r="J8" s="74">
        <v>0.14810000000000001</v>
      </c>
      <c r="K8" s="74">
        <v>0.192</v>
      </c>
      <c r="L8" s="74">
        <v>0.1749</v>
      </c>
      <c r="M8" s="76">
        <v>0.14399999999999999</v>
      </c>
      <c r="N8" s="71"/>
      <c r="O8" s="71"/>
      <c r="P8" s="71"/>
      <c r="Q8" s="71"/>
      <c r="R8" s="71">
        <v>3</v>
      </c>
    </row>
    <row r="9" spans="2:18" x14ac:dyDescent="0.3">
      <c r="B9" s="73"/>
      <c r="C9" s="71"/>
      <c r="D9" s="71"/>
      <c r="E9" s="71"/>
      <c r="F9" s="71"/>
      <c r="G9" s="71"/>
      <c r="H9" s="71"/>
      <c r="I9" s="75">
        <v>4</v>
      </c>
      <c r="J9" s="74">
        <v>7.4099999999999999E-2</v>
      </c>
      <c r="K9" s="74">
        <v>0.1152</v>
      </c>
      <c r="L9" s="74">
        <v>0.1249</v>
      </c>
      <c r="M9" s="76">
        <v>0.1152</v>
      </c>
      <c r="N9" s="71"/>
      <c r="O9" s="71"/>
      <c r="P9" s="71"/>
      <c r="Q9" s="71"/>
      <c r="R9" s="71">
        <v>4</v>
      </c>
    </row>
    <row r="10" spans="2:18" x14ac:dyDescent="0.3">
      <c r="B10" s="73"/>
      <c r="C10" s="71"/>
      <c r="D10" s="71"/>
      <c r="E10" s="71"/>
      <c r="F10" s="71"/>
      <c r="G10" s="71"/>
      <c r="H10" s="71"/>
      <c r="I10" s="75">
        <v>5</v>
      </c>
      <c r="J10" s="85"/>
      <c r="K10" s="74">
        <v>0.1152</v>
      </c>
      <c r="L10" s="74">
        <v>8.9300000000000004E-2</v>
      </c>
      <c r="M10" s="76">
        <v>9.2200000000000004E-2</v>
      </c>
      <c r="N10" s="71"/>
      <c r="O10" s="71"/>
      <c r="P10" s="71"/>
      <c r="Q10" s="71"/>
      <c r="R10" s="71">
        <v>5</v>
      </c>
    </row>
    <row r="11" spans="2:18" x14ac:dyDescent="0.3">
      <c r="B11" s="73"/>
      <c r="C11" s="71"/>
      <c r="D11" s="71"/>
      <c r="E11" s="71"/>
      <c r="F11" s="71"/>
      <c r="G11" s="71"/>
      <c r="H11" s="71"/>
      <c r="I11" s="75">
        <v>6</v>
      </c>
      <c r="J11" s="85"/>
      <c r="K11" s="74">
        <v>5.7599999999999998E-2</v>
      </c>
      <c r="L11" s="74">
        <v>8.9200000000000002E-2</v>
      </c>
      <c r="M11" s="76">
        <v>7.3700000000000002E-2</v>
      </c>
      <c r="N11" s="71"/>
      <c r="O11" s="71"/>
      <c r="P11" s="71"/>
      <c r="Q11" s="71"/>
      <c r="R11" s="71">
        <v>6</v>
      </c>
    </row>
    <row r="12" spans="2:18" x14ac:dyDescent="0.3">
      <c r="B12" s="71"/>
      <c r="C12" s="71"/>
      <c r="D12" s="71"/>
      <c r="E12" s="71"/>
      <c r="F12" s="88"/>
      <c r="G12" s="71"/>
      <c r="H12" s="71"/>
      <c r="I12" s="75">
        <v>7</v>
      </c>
      <c r="J12" s="85"/>
      <c r="K12" s="85"/>
      <c r="L12" s="74">
        <v>8.9300000000000004E-2</v>
      </c>
      <c r="M12" s="76">
        <v>6.5500000000000003E-2</v>
      </c>
      <c r="N12" s="71"/>
      <c r="O12" s="71"/>
      <c r="P12" s="71"/>
      <c r="Q12" s="71"/>
      <c r="R12" s="71">
        <v>7</v>
      </c>
    </row>
    <row r="13" spans="2:18" x14ac:dyDescent="0.3">
      <c r="B13" s="71"/>
      <c r="C13" s="71"/>
      <c r="D13" s="71"/>
      <c r="E13" s="71"/>
      <c r="F13" s="89"/>
      <c r="G13" s="71"/>
      <c r="H13" s="71"/>
      <c r="I13" s="75">
        <v>8</v>
      </c>
      <c r="J13" s="85"/>
      <c r="K13" s="85"/>
      <c r="L13" s="74">
        <v>4.4600000000000001E-2</v>
      </c>
      <c r="M13" s="76">
        <v>6.5500000000000003E-2</v>
      </c>
      <c r="N13" s="71"/>
      <c r="O13" s="71"/>
      <c r="P13" s="71"/>
      <c r="Q13" s="71"/>
      <c r="R13" s="71">
        <v>8</v>
      </c>
    </row>
    <row r="14" spans="2:18" x14ac:dyDescent="0.3">
      <c r="B14" s="71"/>
      <c r="C14" s="72"/>
      <c r="D14" s="72"/>
      <c r="E14" s="72"/>
      <c r="F14" s="72"/>
      <c r="G14" s="72"/>
      <c r="H14" s="71"/>
      <c r="I14" s="75">
        <v>9</v>
      </c>
      <c r="J14" s="85"/>
      <c r="K14" s="85"/>
      <c r="L14" s="85"/>
      <c r="M14" s="76">
        <v>6.5600000000000006E-2</v>
      </c>
      <c r="N14" s="71"/>
      <c r="O14" s="71"/>
      <c r="P14" s="71"/>
      <c r="Q14" s="71"/>
      <c r="R14" s="71">
        <v>9</v>
      </c>
    </row>
    <row r="15" spans="2:18" x14ac:dyDescent="0.3">
      <c r="B15" s="71"/>
      <c r="C15" s="72"/>
      <c r="D15" s="72"/>
      <c r="E15" s="72"/>
      <c r="F15" s="72"/>
      <c r="G15" s="72"/>
      <c r="H15" s="71"/>
      <c r="I15" s="75">
        <v>10</v>
      </c>
      <c r="J15" s="85"/>
      <c r="K15" s="85"/>
      <c r="L15" s="85"/>
      <c r="M15" s="76">
        <v>6.5500000000000003E-2</v>
      </c>
      <c r="N15" s="71"/>
      <c r="O15" s="71"/>
      <c r="P15" s="71"/>
      <c r="Q15" s="71"/>
      <c r="R15" s="71">
        <v>10</v>
      </c>
    </row>
    <row r="16" spans="2:18" ht="15" thickBot="1" x14ac:dyDescent="0.35">
      <c r="B16" s="71"/>
      <c r="C16" s="72"/>
      <c r="D16" s="72"/>
      <c r="E16" s="72"/>
      <c r="F16" s="72"/>
      <c r="G16" s="72"/>
      <c r="H16" s="71"/>
      <c r="I16" s="77">
        <v>11</v>
      </c>
      <c r="J16" s="86"/>
      <c r="K16" s="86"/>
      <c r="L16" s="86"/>
      <c r="M16" s="78">
        <v>3.2800000000000003E-2</v>
      </c>
      <c r="N16" s="71"/>
      <c r="O16" s="71"/>
      <c r="P16" s="71"/>
      <c r="Q16" s="71"/>
      <c r="R16" s="71"/>
    </row>
    <row r="17" spans="3:8" x14ac:dyDescent="0.3">
      <c r="C17" s="72"/>
      <c r="D17" s="72"/>
      <c r="E17" s="72"/>
      <c r="F17" s="72"/>
      <c r="G17" s="72"/>
    </row>
    <row r="18" spans="3:8" x14ac:dyDescent="0.3">
      <c r="C18" s="72"/>
      <c r="D18" s="72"/>
      <c r="E18" s="72"/>
      <c r="F18" s="72"/>
      <c r="G18" s="72"/>
    </row>
    <row r="19" spans="3:8" x14ac:dyDescent="0.3">
      <c r="C19" s="72"/>
      <c r="D19" s="72"/>
      <c r="E19" s="72"/>
      <c r="F19" s="72"/>
      <c r="G19" s="72"/>
    </row>
    <row r="20" spans="3:8" x14ac:dyDescent="0.3">
      <c r="C20" s="72"/>
      <c r="D20" s="72"/>
      <c r="E20" s="72"/>
      <c r="F20" s="72"/>
      <c r="G20" s="72"/>
    </row>
    <row r="21" spans="3:8" x14ac:dyDescent="0.3">
      <c r="C21" s="72"/>
      <c r="D21" s="72"/>
      <c r="E21" s="72"/>
      <c r="F21" s="72"/>
      <c r="G21" s="72"/>
    </row>
    <row r="22" spans="3:8" ht="58.2" thickBot="1" x14ac:dyDescent="0.35">
      <c r="C22" s="72"/>
      <c r="D22" s="90" t="s">
        <v>98</v>
      </c>
      <c r="E22" s="91"/>
      <c r="F22" s="90" t="s">
        <v>174</v>
      </c>
      <c r="G22" s="95" t="s">
        <v>105</v>
      </c>
      <c r="H22" s="95" t="s">
        <v>175</v>
      </c>
    </row>
    <row r="23" spans="3:8" ht="14.7" customHeight="1" x14ac:dyDescent="0.3">
      <c r="C23" s="72" t="s">
        <v>99</v>
      </c>
      <c r="D23" s="110">
        <v>55000</v>
      </c>
      <c r="E23" s="110"/>
      <c r="F23" s="110">
        <v>75200</v>
      </c>
      <c r="G23" s="92">
        <v>1</v>
      </c>
      <c r="H23" s="93">
        <f>SUM(K9:K11)*D23</f>
        <v>15839.999999999998</v>
      </c>
    </row>
    <row r="24" spans="3:8" ht="14.7" customHeight="1" x14ac:dyDescent="0.3">
      <c r="C24" s="72" t="s">
        <v>100</v>
      </c>
      <c r="D24" s="110">
        <v>4</v>
      </c>
      <c r="E24" s="110"/>
      <c r="F24" s="110"/>
      <c r="G24" s="92">
        <v>2</v>
      </c>
      <c r="H24" s="118">
        <f>SUM(K10:K11)*D23</f>
        <v>9504</v>
      </c>
    </row>
    <row r="25" spans="3:8" ht="14.7" customHeight="1" x14ac:dyDescent="0.3">
      <c r="C25" s="72" t="s">
        <v>176</v>
      </c>
      <c r="D25" s="110">
        <v>25250</v>
      </c>
      <c r="E25" s="110"/>
      <c r="F25" s="110">
        <v>27600</v>
      </c>
      <c r="G25" s="92">
        <v>3</v>
      </c>
      <c r="H25" s="118">
        <f>SUM(K11)*D23</f>
        <v>3168</v>
      </c>
    </row>
    <row r="26" spans="3:8" ht="15" thickBot="1" x14ac:dyDescent="0.35">
      <c r="C26" s="72"/>
      <c r="D26" s="72"/>
      <c r="E26" s="72"/>
      <c r="F26" s="72"/>
      <c r="G26" s="92">
        <v>4</v>
      </c>
      <c r="H26" s="118">
        <v>0</v>
      </c>
    </row>
    <row r="27" spans="3:8" ht="15" thickBot="1" x14ac:dyDescent="0.35">
      <c r="C27" s="72" t="s">
        <v>177</v>
      </c>
      <c r="D27" s="159">
        <f>F35-D35</f>
        <v>13823.64</v>
      </c>
      <c r="E27" s="160"/>
      <c r="F27" s="161"/>
      <c r="G27" s="92">
        <v>5</v>
      </c>
      <c r="H27" s="118">
        <v>0</v>
      </c>
    </row>
    <row r="28" spans="3:8" ht="9" customHeight="1" x14ac:dyDescent="0.3">
      <c r="C28" s="72"/>
      <c r="D28" s="72"/>
      <c r="E28" s="72"/>
      <c r="F28" s="72"/>
      <c r="G28" s="72"/>
    </row>
    <row r="29" spans="3:8" ht="9" customHeight="1" x14ac:dyDescent="0.3">
      <c r="C29" s="72"/>
      <c r="D29" s="72"/>
      <c r="E29" s="72"/>
      <c r="F29" s="72"/>
      <c r="G29" s="72"/>
    </row>
    <row r="30" spans="3:8" ht="9" customHeight="1" x14ac:dyDescent="0.3">
      <c r="C30" s="72"/>
      <c r="D30" s="72"/>
      <c r="E30" s="72"/>
      <c r="F30" s="72"/>
      <c r="G30" s="72"/>
    </row>
    <row r="31" spans="3:8" x14ac:dyDescent="0.3">
      <c r="C31" s="72" t="s">
        <v>101</v>
      </c>
      <c r="D31" s="72">
        <f>D25</f>
        <v>25250</v>
      </c>
      <c r="E31" s="72"/>
      <c r="F31" s="94">
        <f>F25</f>
        <v>27600</v>
      </c>
      <c r="G31" s="72"/>
    </row>
    <row r="32" spans="3:8" x14ac:dyDescent="0.3">
      <c r="C32" s="72" t="s">
        <v>178</v>
      </c>
      <c r="D32" s="72">
        <f>VLOOKUP(D24,G23:H27,2)</f>
        <v>0</v>
      </c>
      <c r="E32" s="72"/>
      <c r="F32" s="72">
        <f>SUM(K8:K11)*F23</f>
        <v>36096</v>
      </c>
      <c r="G32" s="72"/>
    </row>
    <row r="33" spans="3:7" x14ac:dyDescent="0.3">
      <c r="C33" s="72" t="s">
        <v>102</v>
      </c>
      <c r="D33" s="72">
        <f>D31-D32</f>
        <v>25250</v>
      </c>
      <c r="E33" s="94"/>
      <c r="F33" s="94">
        <f>F31-F32</f>
        <v>-8496</v>
      </c>
      <c r="G33" s="72"/>
    </row>
    <row r="34" spans="3:7" x14ac:dyDescent="0.3">
      <c r="C34" s="72" t="s">
        <v>103</v>
      </c>
      <c r="D34" s="72">
        <f>0.34*D33*-1</f>
        <v>-8585</v>
      </c>
      <c r="E34" s="72"/>
      <c r="F34" s="94">
        <f>0.34*F33*-1</f>
        <v>2888.6400000000003</v>
      </c>
      <c r="G34" s="72"/>
    </row>
    <row r="35" spans="3:7" x14ac:dyDescent="0.3">
      <c r="C35" s="72" t="s">
        <v>104</v>
      </c>
      <c r="D35" s="72">
        <f>D31+D34</f>
        <v>16665</v>
      </c>
      <c r="E35" s="72"/>
      <c r="F35" s="94">
        <f>F31+F34</f>
        <v>30488.639999999999</v>
      </c>
      <c r="G35" s="72"/>
    </row>
    <row r="36" spans="3:7" x14ac:dyDescent="0.3">
      <c r="C36" s="72"/>
      <c r="D36" s="72"/>
      <c r="E36" s="72"/>
      <c r="F36" s="72"/>
      <c r="G36" s="72"/>
    </row>
    <row r="37" spans="3:7" x14ac:dyDescent="0.3">
      <c r="C37" s="72"/>
      <c r="D37" s="72"/>
      <c r="E37" s="72"/>
      <c r="F37" s="72"/>
      <c r="G37" s="72"/>
    </row>
    <row r="38" spans="3:7" x14ac:dyDescent="0.3">
      <c r="C38" s="72"/>
      <c r="D38" s="72"/>
      <c r="E38" s="72"/>
      <c r="F38" s="72"/>
      <c r="G38" s="72"/>
    </row>
    <row r="39" spans="3:7" x14ac:dyDescent="0.3">
      <c r="C39" s="72"/>
      <c r="D39" s="72"/>
      <c r="E39" s="72"/>
      <c r="F39" s="72"/>
      <c r="G39" s="72"/>
    </row>
    <row r="40" spans="3:7" x14ac:dyDescent="0.3">
      <c r="C40" s="72"/>
      <c r="D40" s="72"/>
      <c r="E40" s="72"/>
      <c r="F40" s="72"/>
      <c r="G40" s="72"/>
    </row>
    <row r="41" spans="3:7" x14ac:dyDescent="0.3">
      <c r="C41" s="72"/>
      <c r="D41" s="72"/>
      <c r="E41" s="72"/>
      <c r="F41" s="72"/>
      <c r="G41" s="72"/>
    </row>
    <row r="42" spans="3:7" x14ac:dyDescent="0.3">
      <c r="C42" s="72"/>
      <c r="D42" s="72"/>
      <c r="E42" s="72"/>
      <c r="F42" s="72"/>
      <c r="G42" s="72"/>
    </row>
    <row r="43" spans="3:7" x14ac:dyDescent="0.3">
      <c r="C43" s="72"/>
      <c r="D43" s="72"/>
      <c r="E43" s="72"/>
      <c r="F43" s="72"/>
      <c r="G43" s="72"/>
    </row>
    <row r="44" spans="3:7" x14ac:dyDescent="0.3">
      <c r="C44" s="72"/>
      <c r="D44" s="72"/>
      <c r="E44" s="72"/>
      <c r="F44" s="72"/>
      <c r="G44" s="72"/>
    </row>
    <row r="45" spans="3:7" x14ac:dyDescent="0.3">
      <c r="C45" s="72"/>
      <c r="D45" s="72"/>
      <c r="E45" s="72"/>
      <c r="F45" s="72"/>
      <c r="G45" s="72"/>
    </row>
    <row r="46" spans="3:7" x14ac:dyDescent="0.3">
      <c r="C46" s="72"/>
      <c r="D46" s="72"/>
      <c r="E46" s="72"/>
      <c r="F46" s="72"/>
      <c r="G46" s="72"/>
    </row>
    <row r="47" spans="3:7" x14ac:dyDescent="0.3">
      <c r="C47" s="72"/>
      <c r="D47" s="72"/>
      <c r="E47" s="72"/>
      <c r="F47" s="72"/>
      <c r="G47" s="72"/>
    </row>
    <row r="48" spans="3:7" x14ac:dyDescent="0.3">
      <c r="C48" s="72"/>
      <c r="D48" s="72"/>
      <c r="E48" s="72"/>
      <c r="F48" s="72"/>
      <c r="G48" s="72"/>
    </row>
    <row r="49" spans="3:7" x14ac:dyDescent="0.3">
      <c r="C49" s="72"/>
      <c r="D49" s="72"/>
      <c r="E49" s="72"/>
      <c r="F49" s="72"/>
      <c r="G49" s="72"/>
    </row>
    <row r="50" spans="3:7" x14ac:dyDescent="0.3">
      <c r="C50" s="72"/>
      <c r="D50" s="72"/>
      <c r="E50" s="72"/>
      <c r="F50" s="72"/>
      <c r="G50" s="72"/>
    </row>
    <row r="51" spans="3:7" x14ac:dyDescent="0.3">
      <c r="C51" s="72"/>
      <c r="D51" s="72"/>
      <c r="E51" s="72"/>
      <c r="F51" s="72"/>
      <c r="G51" s="72"/>
    </row>
    <row r="52" spans="3:7" x14ac:dyDescent="0.3">
      <c r="C52" s="72"/>
      <c r="D52" s="72"/>
      <c r="E52" s="72"/>
      <c r="F52" s="72"/>
      <c r="G52" s="72"/>
    </row>
    <row r="53" spans="3:7" x14ac:dyDescent="0.3">
      <c r="C53" s="72"/>
      <c r="D53" s="72"/>
      <c r="E53" s="72"/>
      <c r="F53" s="72"/>
      <c r="G53" s="72"/>
    </row>
    <row r="54" spans="3:7" x14ac:dyDescent="0.3">
      <c r="C54" s="72"/>
      <c r="D54" s="72"/>
      <c r="E54" s="72"/>
      <c r="F54" s="72"/>
      <c r="G54" s="72"/>
    </row>
    <row r="55" spans="3:7" x14ac:dyDescent="0.3">
      <c r="C55" s="72"/>
      <c r="D55" s="72"/>
      <c r="E55" s="72"/>
      <c r="F55" s="72"/>
      <c r="G55" s="72"/>
    </row>
    <row r="56" spans="3:7" x14ac:dyDescent="0.3">
      <c r="C56" s="72"/>
      <c r="D56" s="72"/>
      <c r="E56" s="72"/>
      <c r="F56" s="72"/>
      <c r="G56" s="72"/>
    </row>
    <row r="57" spans="3:7" x14ac:dyDescent="0.3">
      <c r="C57" s="72"/>
      <c r="D57" s="72"/>
      <c r="E57" s="72"/>
      <c r="F57" s="72"/>
      <c r="G57" s="72"/>
    </row>
    <row r="58" spans="3:7" x14ac:dyDescent="0.3">
      <c r="C58" s="72"/>
      <c r="D58" s="72"/>
      <c r="E58" s="72"/>
      <c r="F58" s="72"/>
      <c r="G58" s="72"/>
    </row>
    <row r="59" spans="3:7" x14ac:dyDescent="0.3">
      <c r="C59" s="72"/>
      <c r="D59" s="72"/>
      <c r="E59" s="72"/>
      <c r="F59" s="72"/>
      <c r="G59" s="72"/>
    </row>
    <row r="60" spans="3:7" x14ac:dyDescent="0.3">
      <c r="C60" s="72"/>
      <c r="D60" s="72"/>
      <c r="E60" s="72"/>
      <c r="F60" s="72"/>
      <c r="G60" s="72"/>
    </row>
    <row r="61" spans="3:7" x14ac:dyDescent="0.3">
      <c r="C61" s="72"/>
      <c r="D61" s="72"/>
      <c r="E61" s="72"/>
      <c r="F61" s="72"/>
      <c r="G61" s="72"/>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5" zoomScale="130" zoomScaleNormal="130" workbookViewId="0">
      <selection activeCell="C19" sqref="C19:D19"/>
    </sheetView>
  </sheetViews>
  <sheetFormatPr defaultColWidth="8.77734375" defaultRowHeight="14.4" x14ac:dyDescent="0.3"/>
  <cols>
    <col min="1" max="1" width="4" style="29" customWidth="1"/>
    <col min="2" max="2" width="14.21875" style="21" customWidth="1"/>
    <col min="3" max="4" width="11.44140625" style="21" customWidth="1"/>
    <col min="5" max="5" width="9.44140625" style="21" customWidth="1"/>
    <col min="6" max="16384" width="8.77734375" style="21"/>
  </cols>
  <sheetData>
    <row r="1" spans="1:9" x14ac:dyDescent="0.3">
      <c r="A1" s="55"/>
      <c r="B1" s="54"/>
      <c r="C1" s="54"/>
      <c r="D1" s="54"/>
      <c r="E1" s="54"/>
      <c r="F1" s="54"/>
      <c r="G1" s="54"/>
      <c r="H1" s="54"/>
      <c r="I1" s="54"/>
    </row>
    <row r="2" spans="1:9" ht="23.4" x14ac:dyDescent="0.45">
      <c r="A2" s="55"/>
      <c r="B2" s="65" t="s">
        <v>125</v>
      </c>
      <c r="C2" s="58"/>
      <c r="D2" s="58"/>
      <c r="E2" s="58"/>
      <c r="F2" s="58"/>
      <c r="G2" s="58"/>
      <c r="H2" s="58"/>
      <c r="I2" s="58"/>
    </row>
    <row r="3" spans="1:9" ht="15" thickBot="1" x14ac:dyDescent="0.35">
      <c r="A3" s="55"/>
      <c r="B3" s="58"/>
      <c r="C3" s="58"/>
      <c r="D3" s="58"/>
      <c r="E3" s="58"/>
      <c r="F3" s="58"/>
      <c r="G3" s="58"/>
      <c r="H3" s="58"/>
      <c r="I3" s="58"/>
    </row>
    <row r="4" spans="1:9" ht="29.4" thickBot="1" x14ac:dyDescent="0.35">
      <c r="A4" s="55"/>
      <c r="B4" s="58"/>
      <c r="C4" s="66" t="s">
        <v>14</v>
      </c>
      <c r="D4" s="67" t="s">
        <v>15</v>
      </c>
      <c r="E4" s="58"/>
      <c r="F4" s="58"/>
      <c r="G4" s="58"/>
      <c r="H4" s="58"/>
      <c r="I4" s="58"/>
    </row>
    <row r="5" spans="1:9" x14ac:dyDescent="0.3">
      <c r="A5" s="55"/>
      <c r="B5" s="58"/>
      <c r="C5" s="68">
        <v>0</v>
      </c>
      <c r="D5" s="69">
        <v>-47500</v>
      </c>
      <c r="E5" s="58"/>
      <c r="F5" s="58"/>
      <c r="G5" s="58"/>
      <c r="H5" s="58"/>
      <c r="I5" s="58"/>
    </row>
    <row r="6" spans="1:9" x14ac:dyDescent="0.3">
      <c r="A6" s="55"/>
      <c r="B6" s="58"/>
      <c r="C6" s="60">
        <v>1</v>
      </c>
      <c r="D6" s="62">
        <v>6520</v>
      </c>
      <c r="E6" s="58"/>
      <c r="F6" s="57">
        <f>IF(OR(AND(D5&gt;0,D6&lt;0),AND(D5&lt;0,D6&gt;0)),1,0)</f>
        <v>1</v>
      </c>
      <c r="G6" s="58"/>
      <c r="H6" s="58"/>
      <c r="I6" s="58"/>
    </row>
    <row r="7" spans="1:9" x14ac:dyDescent="0.3">
      <c r="A7" s="55"/>
      <c r="B7" s="58"/>
      <c r="C7" s="60">
        <v>2</v>
      </c>
      <c r="D7" s="62">
        <v>5000</v>
      </c>
      <c r="E7" s="58"/>
      <c r="F7" s="57">
        <f t="shared" ref="F7:F15" si="0">IF(OR(AND(D6&gt;0,D7&lt;0),AND(D6&lt;0,D7&gt;0)),1,0)</f>
        <v>0</v>
      </c>
      <c r="G7" s="58"/>
      <c r="H7" s="58"/>
      <c r="I7" s="58"/>
    </row>
    <row r="8" spans="1:9" x14ac:dyDescent="0.3">
      <c r="A8" s="55"/>
      <c r="B8" s="58"/>
      <c r="C8" s="60">
        <v>3</v>
      </c>
      <c r="D8" s="62">
        <v>7500</v>
      </c>
      <c r="E8" s="58"/>
      <c r="F8" s="57">
        <f t="shared" si="0"/>
        <v>0</v>
      </c>
      <c r="G8" s="58"/>
      <c r="H8" s="58"/>
      <c r="I8" s="58"/>
    </row>
    <row r="9" spans="1:9" x14ac:dyDescent="0.3">
      <c r="A9" s="55"/>
      <c r="B9" s="58"/>
      <c r="C9" s="60">
        <v>4</v>
      </c>
      <c r="D9" s="62">
        <v>8500</v>
      </c>
      <c r="E9" s="58"/>
      <c r="F9" s="57">
        <f t="shared" si="0"/>
        <v>0</v>
      </c>
      <c r="G9" s="58"/>
      <c r="H9" s="58"/>
      <c r="I9" s="58"/>
    </row>
    <row r="10" spans="1:9" x14ac:dyDescent="0.3">
      <c r="A10" s="55"/>
      <c r="B10" s="58"/>
      <c r="C10" s="60">
        <v>5</v>
      </c>
      <c r="D10" s="62">
        <v>7250</v>
      </c>
      <c r="E10" s="58"/>
      <c r="F10" s="57">
        <f t="shared" si="0"/>
        <v>0</v>
      </c>
      <c r="G10" s="58"/>
      <c r="H10" s="58"/>
      <c r="I10" s="58"/>
    </row>
    <row r="11" spans="1:9" x14ac:dyDescent="0.3">
      <c r="A11" s="55"/>
      <c r="B11" s="58"/>
      <c r="C11" s="60">
        <v>6</v>
      </c>
      <c r="D11" s="62">
        <v>7000</v>
      </c>
      <c r="E11" s="58"/>
      <c r="F11" s="57">
        <f t="shared" si="0"/>
        <v>0</v>
      </c>
      <c r="G11" s="58"/>
      <c r="H11" s="58"/>
      <c r="I11" s="58"/>
    </row>
    <row r="12" spans="1:9" x14ac:dyDescent="0.3">
      <c r="A12" s="55"/>
      <c r="B12" s="58"/>
      <c r="C12" s="60">
        <v>7</v>
      </c>
      <c r="D12" s="62">
        <v>7500</v>
      </c>
      <c r="E12" s="58"/>
      <c r="F12" s="57">
        <f t="shared" si="0"/>
        <v>0</v>
      </c>
      <c r="G12" s="58"/>
      <c r="H12" s="58"/>
      <c r="I12" s="58"/>
    </row>
    <row r="13" spans="1:9" x14ac:dyDescent="0.3">
      <c r="A13" s="55"/>
      <c r="B13" s="58"/>
      <c r="C13" s="60">
        <v>8</v>
      </c>
      <c r="D13" s="62">
        <v>6000</v>
      </c>
      <c r="E13" s="58"/>
      <c r="F13" s="57">
        <f t="shared" si="0"/>
        <v>0</v>
      </c>
      <c r="G13" s="58"/>
      <c r="H13" s="59"/>
      <c r="I13" s="59"/>
    </row>
    <row r="14" spans="1:9" x14ac:dyDescent="0.3">
      <c r="A14" s="55"/>
      <c r="B14" s="58"/>
      <c r="C14" s="60">
        <v>9</v>
      </c>
      <c r="D14" s="62">
        <v>6900</v>
      </c>
      <c r="E14" s="58"/>
      <c r="F14" s="57">
        <f t="shared" si="0"/>
        <v>0</v>
      </c>
      <c r="G14" s="58"/>
      <c r="H14" s="58"/>
      <c r="I14" s="58"/>
    </row>
    <row r="15" spans="1:9" ht="15" thickBot="1" x14ac:dyDescent="0.35">
      <c r="A15" s="55"/>
      <c r="B15" s="58"/>
      <c r="C15" s="61">
        <v>10</v>
      </c>
      <c r="D15" s="63">
        <v>7500</v>
      </c>
      <c r="E15" s="58"/>
      <c r="F15" s="70">
        <f t="shared" si="0"/>
        <v>0</v>
      </c>
      <c r="G15" s="58"/>
      <c r="H15" s="58"/>
      <c r="I15" s="58"/>
    </row>
    <row r="16" spans="1:9" x14ac:dyDescent="0.3">
      <c r="A16" s="55"/>
      <c r="B16" s="54"/>
      <c r="C16" s="54"/>
      <c r="D16" s="54"/>
      <c r="E16" s="54"/>
      <c r="F16" s="57">
        <f>SUM(F6:F15)</f>
        <v>1</v>
      </c>
      <c r="G16" s="54"/>
      <c r="H16" s="54"/>
      <c r="I16" s="54"/>
    </row>
    <row r="17" spans="1:9" x14ac:dyDescent="0.3">
      <c r="A17" s="55"/>
      <c r="B17" s="54"/>
      <c r="C17" s="54"/>
      <c r="D17" s="54"/>
      <c r="E17" s="54"/>
      <c r="F17" s="54"/>
      <c r="G17" s="54"/>
      <c r="H17" s="54"/>
      <c r="I17" s="54"/>
    </row>
    <row r="18" spans="1:9" ht="15" thickBot="1" x14ac:dyDescent="0.35">
      <c r="A18" s="55"/>
      <c r="B18" s="58"/>
      <c r="C18" s="58"/>
      <c r="D18" s="58"/>
      <c r="E18" s="54"/>
      <c r="F18" s="54"/>
      <c r="G18" s="54"/>
      <c r="H18" s="54"/>
      <c r="I18" s="54"/>
    </row>
    <row r="19" spans="1:9" ht="15" thickBot="1" x14ac:dyDescent="0.35">
      <c r="A19" s="55"/>
      <c r="B19" s="64" t="s">
        <v>18</v>
      </c>
      <c r="C19" s="162">
        <f>IF(F16&gt;1,"Not Applicable",IRR(D5:D15))</f>
        <v>7.5010495239749675E-2</v>
      </c>
      <c r="D19" s="163"/>
      <c r="E19" s="54"/>
      <c r="F19" s="54"/>
      <c r="G19" s="54"/>
      <c r="H19" s="54"/>
      <c r="I19" s="54"/>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showGridLines="0" topLeftCell="A73" zoomScale="130" zoomScaleNormal="130" workbookViewId="0">
      <selection activeCell="B64" sqref="B64"/>
    </sheetView>
  </sheetViews>
  <sheetFormatPr defaultRowHeight="14.4" x14ac:dyDescent="0.3"/>
  <cols>
    <col min="1" max="1" width="3" customWidth="1"/>
    <col min="2" max="2" width="11.21875" customWidth="1"/>
    <col min="3" max="3" width="4.88671875" customWidth="1"/>
    <col min="4" max="4" width="5" customWidth="1"/>
    <col min="12" max="12" width="19.21875" customWidth="1"/>
    <col min="13" max="13" width="19" customWidth="1"/>
    <col min="14" max="14" width="2" customWidth="1"/>
  </cols>
  <sheetData>
    <row r="2" spans="2:14" ht="21" x14ac:dyDescent="0.4">
      <c r="B2" s="96"/>
      <c r="C2" s="96"/>
      <c r="D2" s="167" t="s">
        <v>151</v>
      </c>
      <c r="E2" s="167"/>
      <c r="F2" s="167"/>
      <c r="G2" s="167"/>
      <c r="H2" s="167"/>
      <c r="I2" s="167"/>
      <c r="J2" s="167"/>
      <c r="K2" s="167"/>
      <c r="L2" s="167"/>
      <c r="M2" s="167"/>
      <c r="N2" s="167"/>
    </row>
    <row r="3" spans="2:14" ht="18" x14ac:dyDescent="0.35">
      <c r="B3" s="96"/>
      <c r="C3" s="96"/>
      <c r="D3" s="168" t="s">
        <v>210</v>
      </c>
      <c r="E3" s="168"/>
      <c r="F3" s="168"/>
      <c r="G3" s="168"/>
      <c r="H3" s="168"/>
      <c r="I3" s="168"/>
      <c r="J3" s="168"/>
      <c r="K3" s="168"/>
      <c r="L3" s="168"/>
      <c r="M3" s="168"/>
      <c r="N3" s="168"/>
    </row>
    <row r="4" spans="2:14" s="111" customFormat="1" ht="18" x14ac:dyDescent="0.35">
      <c r="D4" s="117"/>
      <c r="E4" s="117"/>
      <c r="F4" s="117"/>
      <c r="G4" s="117"/>
      <c r="H4" s="117"/>
      <c r="I4" s="117"/>
      <c r="J4" s="117"/>
      <c r="K4" s="117"/>
      <c r="L4" s="117"/>
      <c r="M4" s="117"/>
      <c r="N4" s="117"/>
    </row>
    <row r="5" spans="2:14" s="111" customFormat="1" ht="18" x14ac:dyDescent="0.35">
      <c r="B5" s="119" t="s">
        <v>215</v>
      </c>
      <c r="D5" s="117"/>
      <c r="E5" s="117"/>
      <c r="F5" s="117"/>
      <c r="G5" s="117"/>
      <c r="H5" s="117"/>
      <c r="I5" s="117"/>
      <c r="J5" s="117"/>
      <c r="K5" s="117"/>
      <c r="L5" s="117"/>
      <c r="M5" s="117"/>
      <c r="N5" s="117"/>
    </row>
    <row r="6" spans="2:14" ht="15" thickBot="1" x14ac:dyDescent="0.35">
      <c r="B6" s="96"/>
      <c r="C6" s="96"/>
      <c r="D6" s="96"/>
      <c r="E6" s="96"/>
      <c r="F6" s="96"/>
      <c r="G6" s="96"/>
      <c r="H6" s="96"/>
      <c r="I6" s="96"/>
      <c r="J6" s="96"/>
      <c r="K6" s="96"/>
      <c r="L6" s="96"/>
      <c r="M6" s="96"/>
      <c r="N6" s="96"/>
    </row>
    <row r="7" spans="2:14" ht="16.2" thickBot="1" x14ac:dyDescent="0.35">
      <c r="B7" s="98" t="s">
        <v>117</v>
      </c>
      <c r="C7" s="99" t="s">
        <v>107</v>
      </c>
      <c r="D7" s="165" t="s">
        <v>179</v>
      </c>
      <c r="E7" s="165"/>
      <c r="F7" s="165"/>
      <c r="G7" s="165"/>
      <c r="H7" s="165"/>
      <c r="I7" s="165"/>
      <c r="J7" s="165"/>
      <c r="K7" s="165"/>
      <c r="L7" s="165"/>
      <c r="M7" s="165"/>
      <c r="N7" s="165"/>
    </row>
    <row r="8" spans="2:14" ht="30.9" customHeight="1" x14ac:dyDescent="0.3">
      <c r="B8" s="96"/>
      <c r="C8" s="100"/>
      <c r="D8" s="165"/>
      <c r="E8" s="165"/>
      <c r="F8" s="165"/>
      <c r="G8" s="165"/>
      <c r="H8" s="165"/>
      <c r="I8" s="165"/>
      <c r="J8" s="165"/>
      <c r="K8" s="165"/>
      <c r="L8" s="165"/>
      <c r="M8" s="165"/>
      <c r="N8" s="165"/>
    </row>
    <row r="9" spans="2:14" ht="15.6" x14ac:dyDescent="0.3">
      <c r="B9" s="96"/>
      <c r="C9" s="100"/>
      <c r="D9" s="97" t="s">
        <v>180</v>
      </c>
      <c r="E9" s="96"/>
      <c r="F9" s="96"/>
      <c r="G9" s="96"/>
      <c r="H9" s="96"/>
      <c r="I9" s="96"/>
      <c r="J9" s="96"/>
      <c r="K9" s="96"/>
      <c r="L9" s="96"/>
      <c r="M9" s="96"/>
      <c r="N9" s="96"/>
    </row>
    <row r="10" spans="2:14" ht="15.6" x14ac:dyDescent="0.3">
      <c r="B10" s="96"/>
      <c r="C10" s="100"/>
      <c r="D10" s="97" t="s">
        <v>181</v>
      </c>
      <c r="E10" s="96"/>
      <c r="F10" s="96"/>
      <c r="G10" s="96"/>
      <c r="H10" s="96"/>
      <c r="I10" s="96"/>
      <c r="J10" s="96"/>
      <c r="K10" s="96"/>
      <c r="L10" s="96"/>
      <c r="M10" s="96"/>
      <c r="N10" s="96"/>
    </row>
    <row r="11" spans="2:14" ht="15.6" x14ac:dyDescent="0.3">
      <c r="B11" s="96"/>
      <c r="C11" s="100"/>
      <c r="D11" s="97" t="s">
        <v>182</v>
      </c>
      <c r="E11" s="96"/>
      <c r="F11" s="96"/>
      <c r="G11" s="96"/>
      <c r="H11" s="96"/>
      <c r="I11" s="96"/>
      <c r="J11" s="96"/>
      <c r="K11" s="96"/>
      <c r="L11" s="96"/>
      <c r="M11" s="96"/>
      <c r="N11" s="96"/>
    </row>
    <row r="12" spans="2:14" ht="15.6" x14ac:dyDescent="0.3">
      <c r="B12" s="96"/>
      <c r="C12" s="100"/>
      <c r="D12" s="97" t="s">
        <v>183</v>
      </c>
      <c r="E12" s="96"/>
      <c r="F12" s="96"/>
      <c r="G12" s="96"/>
      <c r="H12" s="96"/>
      <c r="I12" s="96"/>
      <c r="J12" s="96"/>
      <c r="K12" s="96"/>
      <c r="L12" s="96"/>
      <c r="M12" s="96"/>
      <c r="N12" s="96"/>
    </row>
    <row r="13" spans="2:14" ht="15.6" x14ac:dyDescent="0.3">
      <c r="B13" s="96"/>
      <c r="C13" s="100"/>
      <c r="D13" s="97" t="s">
        <v>184</v>
      </c>
      <c r="E13" s="96"/>
      <c r="F13" s="96"/>
      <c r="G13" s="96"/>
      <c r="H13" s="96"/>
      <c r="I13" s="96"/>
      <c r="J13" s="96"/>
      <c r="K13" s="96"/>
      <c r="L13" s="96"/>
      <c r="M13" s="96"/>
      <c r="N13" s="96"/>
    </row>
    <row r="14" spans="2:14" s="111" customFormat="1" ht="16.2" thickBot="1" x14ac:dyDescent="0.35">
      <c r="C14" s="100"/>
      <c r="D14" s="97"/>
    </row>
    <row r="15" spans="2:14" s="111" customFormat="1" ht="16.2" thickBot="1" x14ac:dyDescent="0.35">
      <c r="B15" s="98" t="s">
        <v>113</v>
      </c>
      <c r="C15" s="99" t="s">
        <v>110</v>
      </c>
      <c r="D15" s="165" t="s">
        <v>138</v>
      </c>
      <c r="E15" s="165"/>
      <c r="F15" s="165"/>
      <c r="G15" s="165"/>
      <c r="H15" s="165"/>
      <c r="I15" s="165"/>
      <c r="J15" s="165"/>
      <c r="K15" s="165"/>
      <c r="L15" s="165"/>
      <c r="M15" s="165"/>
      <c r="N15" s="165"/>
    </row>
    <row r="16" spans="2:14" s="111" customFormat="1" ht="23.4" customHeight="1" x14ac:dyDescent="0.3">
      <c r="C16" s="100"/>
      <c r="D16" s="165"/>
      <c r="E16" s="165"/>
      <c r="F16" s="165"/>
      <c r="G16" s="165"/>
      <c r="H16" s="165"/>
      <c r="I16" s="165"/>
      <c r="J16" s="165"/>
      <c r="K16" s="165"/>
      <c r="L16" s="165"/>
      <c r="M16" s="165"/>
      <c r="N16" s="165"/>
    </row>
    <row r="17" spans="2:14" s="111" customFormat="1" ht="15.6" x14ac:dyDescent="0.3">
      <c r="C17" s="100"/>
      <c r="D17" s="97" t="s">
        <v>139</v>
      </c>
      <c r="E17" s="116" t="s">
        <v>128</v>
      </c>
    </row>
    <row r="18" spans="2:14" s="111" customFormat="1" ht="15.6" x14ac:dyDescent="0.3">
      <c r="C18" s="100"/>
      <c r="D18" s="97" t="s">
        <v>140</v>
      </c>
      <c r="E18" s="116" t="s">
        <v>127</v>
      </c>
    </row>
    <row r="19" spans="2:14" s="111" customFormat="1" ht="15.6" x14ac:dyDescent="0.3">
      <c r="C19" s="100"/>
      <c r="D19" s="97" t="s">
        <v>141</v>
      </c>
      <c r="E19" s="116" t="s">
        <v>129</v>
      </c>
    </row>
    <row r="20" spans="2:14" s="111" customFormat="1" ht="15.6" x14ac:dyDescent="0.3">
      <c r="C20" s="100"/>
      <c r="D20" s="97" t="s">
        <v>142</v>
      </c>
      <c r="E20" s="116" t="s">
        <v>130</v>
      </c>
    </row>
    <row r="21" spans="2:14" s="111" customFormat="1" ht="15.6" x14ac:dyDescent="0.3">
      <c r="C21" s="100"/>
      <c r="D21" s="97" t="s">
        <v>148</v>
      </c>
      <c r="E21" s="130" t="s">
        <v>185</v>
      </c>
    </row>
    <row r="22" spans="2:14" s="111" customFormat="1" ht="16.2" thickBot="1" x14ac:dyDescent="0.35">
      <c r="C22" s="100"/>
      <c r="D22" s="97"/>
    </row>
    <row r="23" spans="2:14" s="111" customFormat="1" ht="16.2" thickBot="1" x14ac:dyDescent="0.35">
      <c r="B23" s="98" t="s">
        <v>113</v>
      </c>
      <c r="C23" s="99" t="s">
        <v>114</v>
      </c>
      <c r="D23" s="165" t="s">
        <v>188</v>
      </c>
      <c r="E23" s="165"/>
      <c r="F23" s="165"/>
      <c r="G23" s="165"/>
      <c r="H23" s="165"/>
      <c r="I23" s="165"/>
      <c r="J23" s="165"/>
      <c r="K23" s="165"/>
      <c r="L23" s="165"/>
      <c r="M23" s="165"/>
      <c r="N23" s="165"/>
    </row>
    <row r="24" spans="2:14" s="111" customFormat="1" ht="27" customHeight="1" x14ac:dyDescent="0.3">
      <c r="C24" s="100"/>
      <c r="D24" s="165"/>
      <c r="E24" s="165"/>
      <c r="F24" s="165"/>
      <c r="G24" s="165"/>
      <c r="H24" s="165"/>
      <c r="I24" s="165"/>
      <c r="J24" s="165"/>
      <c r="K24" s="165"/>
      <c r="L24" s="165"/>
      <c r="M24" s="165"/>
      <c r="N24" s="165"/>
    </row>
    <row r="25" spans="2:14" s="111" customFormat="1" ht="15.6" x14ac:dyDescent="0.3">
      <c r="C25" s="100"/>
      <c r="D25" s="97" t="s">
        <v>145</v>
      </c>
      <c r="E25" s="164" t="s">
        <v>186</v>
      </c>
      <c r="F25" s="164"/>
      <c r="G25" s="164"/>
      <c r="H25" s="164"/>
      <c r="I25" s="164"/>
      <c r="J25" s="164"/>
      <c r="K25" s="164"/>
      <c r="L25" s="164"/>
      <c r="M25" s="164"/>
    </row>
    <row r="26" spans="2:14" s="111" customFormat="1" ht="15.6" x14ac:dyDescent="0.3">
      <c r="C26" s="100"/>
      <c r="D26" s="97" t="s">
        <v>146</v>
      </c>
      <c r="E26" s="164" t="s">
        <v>187</v>
      </c>
      <c r="F26" s="164"/>
      <c r="G26" s="164"/>
      <c r="H26" s="164"/>
      <c r="I26" s="164"/>
      <c r="J26" s="164"/>
      <c r="K26" s="164"/>
      <c r="L26" s="164"/>
      <c r="M26" s="164"/>
    </row>
    <row r="27" spans="2:14" s="111" customFormat="1" ht="15.6" x14ac:dyDescent="0.3">
      <c r="C27" s="100"/>
      <c r="D27" s="97" t="s">
        <v>147</v>
      </c>
      <c r="E27" s="116" t="s">
        <v>129</v>
      </c>
    </row>
    <row r="28" spans="2:14" s="111" customFormat="1" ht="15.6" x14ac:dyDescent="0.3">
      <c r="C28" s="100"/>
      <c r="D28" s="97" t="s">
        <v>144</v>
      </c>
      <c r="E28" s="116" t="s">
        <v>130</v>
      </c>
    </row>
    <row r="29" spans="2:14" s="111" customFormat="1" ht="15.6" x14ac:dyDescent="0.3">
      <c r="C29" s="100"/>
      <c r="D29" s="97" t="s">
        <v>148</v>
      </c>
      <c r="E29" s="130" t="s">
        <v>185</v>
      </c>
    </row>
    <row r="30" spans="2:14" s="111" customFormat="1" ht="16.2" thickBot="1" x14ac:dyDescent="0.35">
      <c r="C30" s="100"/>
      <c r="D30" s="97"/>
    </row>
    <row r="31" spans="2:14" s="111" customFormat="1" ht="16.2" thickBot="1" x14ac:dyDescent="0.35">
      <c r="B31" s="98" t="s">
        <v>113</v>
      </c>
      <c r="C31" s="99" t="s">
        <v>116</v>
      </c>
      <c r="D31" s="165" t="s">
        <v>143</v>
      </c>
      <c r="E31" s="165"/>
      <c r="F31" s="165"/>
      <c r="G31" s="165"/>
      <c r="H31" s="165"/>
      <c r="I31" s="165"/>
      <c r="J31" s="165"/>
      <c r="K31" s="165"/>
      <c r="L31" s="165"/>
      <c r="M31" s="165"/>
      <c r="N31" s="165"/>
    </row>
    <row r="32" spans="2:14" s="111" customFormat="1" ht="18" customHeight="1" x14ac:dyDescent="0.3">
      <c r="C32" s="100"/>
      <c r="D32" s="165"/>
      <c r="E32" s="165"/>
      <c r="F32" s="165"/>
      <c r="G32" s="165"/>
      <c r="H32" s="165"/>
      <c r="I32" s="165"/>
      <c r="J32" s="165"/>
      <c r="K32" s="165"/>
      <c r="L32" s="165"/>
      <c r="M32" s="165"/>
      <c r="N32" s="165"/>
    </row>
    <row r="33" spans="2:14" s="111" customFormat="1" ht="15.6" x14ac:dyDescent="0.3">
      <c r="C33" s="100"/>
      <c r="D33" s="97" t="s">
        <v>139</v>
      </c>
      <c r="E33" s="116" t="s">
        <v>131</v>
      </c>
    </row>
    <row r="34" spans="2:14" s="111" customFormat="1" ht="15.6" x14ac:dyDescent="0.3">
      <c r="C34" s="100"/>
      <c r="D34" s="97" t="s">
        <v>140</v>
      </c>
      <c r="E34" s="116" t="s">
        <v>132</v>
      </c>
    </row>
    <row r="35" spans="2:14" s="111" customFormat="1" ht="15.6" x14ac:dyDescent="0.3">
      <c r="C35" s="100"/>
      <c r="D35" s="97" t="s">
        <v>141</v>
      </c>
      <c r="E35" s="116" t="s">
        <v>129</v>
      </c>
    </row>
    <row r="36" spans="2:14" s="111" customFormat="1" ht="15.6" x14ac:dyDescent="0.3">
      <c r="C36" s="100"/>
      <c r="D36" s="97" t="s">
        <v>142</v>
      </c>
      <c r="E36" s="116" t="s">
        <v>130</v>
      </c>
    </row>
    <row r="37" spans="2:14" s="111" customFormat="1" ht="15.6" x14ac:dyDescent="0.3">
      <c r="C37" s="100"/>
      <c r="D37" s="97" t="s">
        <v>148</v>
      </c>
      <c r="E37" s="130" t="s">
        <v>185</v>
      </c>
    </row>
    <row r="38" spans="2:14" s="111" customFormat="1" ht="16.2" thickBot="1" x14ac:dyDescent="0.35">
      <c r="C38" s="100"/>
      <c r="D38" s="97"/>
    </row>
    <row r="39" spans="2:14" s="111" customFormat="1" ht="16.2" thickBot="1" x14ac:dyDescent="0.35">
      <c r="B39" s="98" t="s">
        <v>113</v>
      </c>
      <c r="C39" s="99" t="s">
        <v>118</v>
      </c>
      <c r="D39" s="165" t="s">
        <v>189</v>
      </c>
      <c r="E39" s="165"/>
      <c r="F39" s="165"/>
      <c r="G39" s="165"/>
      <c r="H39" s="165"/>
      <c r="I39" s="165"/>
      <c r="J39" s="165"/>
      <c r="K39" s="165"/>
      <c r="L39" s="165"/>
      <c r="M39" s="165"/>
      <c r="N39" s="165"/>
    </row>
    <row r="40" spans="2:14" s="111" customFormat="1" ht="13.5" customHeight="1" x14ac:dyDescent="0.3">
      <c r="C40" s="100"/>
      <c r="D40" s="165"/>
      <c r="E40" s="165"/>
      <c r="F40" s="165"/>
      <c r="G40" s="165"/>
      <c r="H40" s="165"/>
      <c r="I40" s="165"/>
      <c r="J40" s="165"/>
      <c r="K40" s="165"/>
      <c r="L40" s="165"/>
      <c r="M40" s="165"/>
      <c r="N40" s="165"/>
    </row>
    <row r="41" spans="2:14" s="111" customFormat="1" ht="15.6" x14ac:dyDescent="0.3">
      <c r="C41" s="100"/>
      <c r="D41" s="97" t="s">
        <v>145</v>
      </c>
      <c r="E41" s="164" t="s">
        <v>190</v>
      </c>
      <c r="F41" s="164"/>
      <c r="G41" s="164"/>
      <c r="H41" s="164"/>
      <c r="I41" s="164"/>
      <c r="J41" s="164"/>
      <c r="K41" s="164"/>
      <c r="L41" s="164"/>
      <c r="M41" s="164"/>
    </row>
    <row r="42" spans="2:14" s="111" customFormat="1" ht="15.6" x14ac:dyDescent="0.3">
      <c r="C42" s="100"/>
      <c r="D42" s="97" t="s">
        <v>146</v>
      </c>
      <c r="E42" s="164" t="s">
        <v>191</v>
      </c>
      <c r="F42" s="164"/>
      <c r="G42" s="164"/>
      <c r="H42" s="164"/>
      <c r="I42" s="164"/>
      <c r="J42" s="164"/>
      <c r="K42" s="164"/>
      <c r="L42" s="164"/>
      <c r="M42" s="164"/>
    </row>
    <row r="43" spans="2:14" s="111" customFormat="1" ht="15.6" x14ac:dyDescent="0.3">
      <c r="C43" s="100"/>
      <c r="D43" s="97" t="s">
        <v>147</v>
      </c>
      <c r="E43" s="116" t="s">
        <v>192</v>
      </c>
    </row>
    <row r="44" spans="2:14" s="111" customFormat="1" ht="15.6" x14ac:dyDescent="0.3">
      <c r="C44" s="100"/>
      <c r="D44" s="97" t="s">
        <v>144</v>
      </c>
      <c r="E44" s="116" t="s">
        <v>193</v>
      </c>
    </row>
    <row r="45" spans="2:14" s="111" customFormat="1" ht="15.6" x14ac:dyDescent="0.3">
      <c r="C45" s="100"/>
      <c r="D45" s="97" t="s">
        <v>148</v>
      </c>
      <c r="E45" s="130" t="s">
        <v>194</v>
      </c>
    </row>
    <row r="46" spans="2:14" s="111" customFormat="1" ht="15.6" x14ac:dyDescent="0.3">
      <c r="C46" s="100"/>
      <c r="D46" s="97" t="s">
        <v>195</v>
      </c>
      <c r="E46" s="130" t="s">
        <v>196</v>
      </c>
    </row>
    <row r="47" spans="2:14" s="111" customFormat="1" ht="16.2" thickBot="1" x14ac:dyDescent="0.35">
      <c r="C47" s="100"/>
      <c r="D47" s="97"/>
    </row>
    <row r="48" spans="2:14" s="111" customFormat="1" ht="16.2" thickBot="1" x14ac:dyDescent="0.35">
      <c r="B48" s="98" t="s">
        <v>106</v>
      </c>
      <c r="C48" s="99" t="s">
        <v>120</v>
      </c>
      <c r="D48" s="165" t="s">
        <v>115</v>
      </c>
      <c r="E48" s="165"/>
      <c r="F48" s="165"/>
      <c r="G48" s="165"/>
      <c r="H48" s="165"/>
      <c r="I48" s="165"/>
      <c r="J48" s="165"/>
      <c r="K48" s="165"/>
      <c r="L48" s="165"/>
      <c r="M48" s="165"/>
      <c r="N48" s="165"/>
    </row>
    <row r="49" spans="2:14" s="111" customFormat="1" ht="15.6" x14ac:dyDescent="0.3">
      <c r="C49" s="100"/>
      <c r="D49" s="165"/>
      <c r="E49" s="165"/>
      <c r="F49" s="165"/>
      <c r="G49" s="165"/>
      <c r="H49" s="165"/>
      <c r="I49" s="165"/>
      <c r="J49" s="165"/>
      <c r="K49" s="165"/>
      <c r="L49" s="165"/>
      <c r="M49" s="165"/>
      <c r="N49" s="165"/>
    </row>
    <row r="50" spans="2:14" s="111" customFormat="1" ht="33" customHeight="1" x14ac:dyDescent="0.3">
      <c r="D50" s="97" t="s">
        <v>145</v>
      </c>
      <c r="E50" s="165" t="s">
        <v>198</v>
      </c>
      <c r="F50" s="165"/>
      <c r="G50" s="165"/>
      <c r="H50" s="165"/>
      <c r="I50" s="165"/>
      <c r="J50" s="165"/>
      <c r="K50" s="165"/>
      <c r="L50" s="165"/>
      <c r="M50" s="165"/>
      <c r="N50" s="114"/>
    </row>
    <row r="51" spans="2:14" s="111" customFormat="1" ht="33.6" customHeight="1" x14ac:dyDescent="0.3">
      <c r="D51" s="97" t="s">
        <v>146</v>
      </c>
      <c r="E51" s="165" t="s">
        <v>149</v>
      </c>
      <c r="F51" s="165"/>
      <c r="G51" s="165"/>
      <c r="H51" s="165"/>
      <c r="I51" s="165"/>
      <c r="J51" s="165"/>
      <c r="K51" s="165"/>
      <c r="L51" s="165"/>
      <c r="M51" s="165"/>
      <c r="N51" s="114"/>
    </row>
    <row r="52" spans="2:14" s="111" customFormat="1" ht="23.25" customHeight="1" x14ac:dyDescent="0.3">
      <c r="D52" s="97" t="s">
        <v>147</v>
      </c>
      <c r="E52" s="164" t="s">
        <v>197</v>
      </c>
      <c r="F52" s="164"/>
      <c r="G52" s="164"/>
      <c r="H52" s="164"/>
      <c r="I52" s="164"/>
      <c r="J52" s="164"/>
      <c r="K52" s="164"/>
      <c r="L52" s="164"/>
      <c r="M52" s="164"/>
      <c r="N52" s="114"/>
    </row>
    <row r="53" spans="2:14" s="111" customFormat="1" ht="15.6" x14ac:dyDescent="0.3">
      <c r="D53" s="97" t="s">
        <v>144</v>
      </c>
      <c r="E53" s="164" t="s">
        <v>111</v>
      </c>
      <c r="F53" s="164"/>
      <c r="G53" s="164"/>
      <c r="H53" s="164"/>
      <c r="I53" s="164"/>
      <c r="J53" s="164"/>
      <c r="K53" s="164"/>
      <c r="L53" s="164"/>
      <c r="M53" s="164"/>
      <c r="N53" s="114"/>
    </row>
    <row r="54" spans="2:14" s="111" customFormat="1" ht="15.6" x14ac:dyDescent="0.3">
      <c r="D54" s="101" t="s">
        <v>148</v>
      </c>
      <c r="E54" s="164" t="s">
        <v>112</v>
      </c>
      <c r="F54" s="164"/>
      <c r="G54" s="164"/>
      <c r="H54" s="164"/>
      <c r="I54" s="164"/>
      <c r="J54" s="164"/>
      <c r="K54" s="164"/>
      <c r="L54" s="164"/>
      <c r="M54" s="164"/>
      <c r="N54" s="114"/>
    </row>
    <row r="55" spans="2:14" s="111" customFormat="1" ht="16.2" thickBot="1" x14ac:dyDescent="0.35">
      <c r="C55" s="100"/>
      <c r="D55" s="97"/>
    </row>
    <row r="56" spans="2:14" s="111" customFormat="1" ht="16.2" thickBot="1" x14ac:dyDescent="0.35">
      <c r="B56" s="98" t="s">
        <v>241</v>
      </c>
      <c r="C56" s="99" t="s">
        <v>121</v>
      </c>
      <c r="D56" s="165" t="s">
        <v>199</v>
      </c>
      <c r="E56" s="165"/>
      <c r="F56" s="165"/>
      <c r="G56" s="165"/>
      <c r="H56" s="165"/>
      <c r="I56" s="165"/>
      <c r="J56" s="165"/>
      <c r="K56" s="165"/>
      <c r="L56" s="165"/>
      <c r="M56" s="165"/>
      <c r="N56" s="165"/>
    </row>
    <row r="57" spans="2:14" s="111" customFormat="1" ht="24.75" customHeight="1" x14ac:dyDescent="0.3">
      <c r="C57" s="100"/>
      <c r="D57" s="165"/>
      <c r="E57" s="165"/>
      <c r="F57" s="165"/>
      <c r="G57" s="165"/>
      <c r="H57" s="165"/>
      <c r="I57" s="165"/>
      <c r="J57" s="165"/>
      <c r="K57" s="165"/>
      <c r="L57" s="165"/>
      <c r="M57" s="165"/>
      <c r="N57" s="165"/>
    </row>
    <row r="58" spans="2:14" s="111" customFormat="1" ht="15.6" x14ac:dyDescent="0.3">
      <c r="C58" s="100"/>
      <c r="D58" s="97" t="s">
        <v>108</v>
      </c>
      <c r="E58" s="164" t="b">
        <v>1</v>
      </c>
      <c r="F58" s="164"/>
      <c r="G58" s="164"/>
      <c r="H58" s="164"/>
      <c r="I58" s="164"/>
      <c r="J58" s="164"/>
      <c r="K58" s="164"/>
      <c r="L58" s="164"/>
      <c r="M58" s="164"/>
    </row>
    <row r="59" spans="2:14" s="111" customFormat="1" ht="15.6" x14ac:dyDescent="0.3">
      <c r="C59" s="100"/>
      <c r="D59" s="97" t="s">
        <v>109</v>
      </c>
      <c r="E59" s="164" t="b">
        <v>0</v>
      </c>
      <c r="F59" s="164"/>
      <c r="G59" s="164"/>
      <c r="H59" s="164"/>
      <c r="I59" s="164"/>
      <c r="J59" s="164"/>
      <c r="K59" s="164"/>
      <c r="L59" s="164"/>
      <c r="M59" s="164"/>
    </row>
    <row r="60" spans="2:14" s="111" customFormat="1" ht="16.2" thickBot="1" x14ac:dyDescent="0.35">
      <c r="C60" s="100"/>
      <c r="D60" s="97"/>
    </row>
    <row r="61" spans="2:14" s="111" customFormat="1" ht="16.2" thickBot="1" x14ac:dyDescent="0.35">
      <c r="B61" s="98" t="s">
        <v>242</v>
      </c>
      <c r="C61" s="99" t="s">
        <v>122</v>
      </c>
      <c r="D61" s="165" t="s">
        <v>200</v>
      </c>
      <c r="E61" s="165"/>
      <c r="F61" s="165"/>
      <c r="G61" s="165"/>
      <c r="H61" s="165"/>
      <c r="I61" s="165"/>
      <c r="J61" s="165"/>
      <c r="K61" s="165"/>
      <c r="L61" s="165"/>
      <c r="M61" s="165"/>
      <c r="N61" s="165"/>
    </row>
    <row r="62" spans="2:14" s="111" customFormat="1" ht="13.5" customHeight="1" x14ac:dyDescent="0.3">
      <c r="C62" s="100"/>
      <c r="D62" s="165"/>
      <c r="E62" s="165"/>
      <c r="F62" s="165"/>
      <c r="G62" s="165"/>
      <c r="H62" s="165"/>
      <c r="I62" s="165"/>
      <c r="J62" s="165"/>
      <c r="K62" s="165"/>
      <c r="L62" s="165"/>
      <c r="M62" s="165"/>
      <c r="N62" s="165"/>
    </row>
    <row r="63" spans="2:14" s="111" customFormat="1" ht="15.6" x14ac:dyDescent="0.3">
      <c r="C63" s="100"/>
      <c r="D63" s="97" t="s">
        <v>108</v>
      </c>
      <c r="E63" s="164" t="b">
        <v>1</v>
      </c>
      <c r="F63" s="164"/>
      <c r="G63" s="164"/>
      <c r="H63" s="164"/>
      <c r="I63" s="164"/>
      <c r="J63" s="164"/>
      <c r="K63" s="164"/>
      <c r="L63" s="164"/>
      <c r="M63" s="164"/>
    </row>
    <row r="64" spans="2:14" s="111" customFormat="1" ht="15.6" x14ac:dyDescent="0.3">
      <c r="C64" s="100"/>
      <c r="D64" s="97" t="s">
        <v>109</v>
      </c>
      <c r="E64" s="164" t="b">
        <v>0</v>
      </c>
      <c r="F64" s="164"/>
      <c r="G64" s="164"/>
      <c r="H64" s="164"/>
      <c r="I64" s="164"/>
      <c r="J64" s="164"/>
      <c r="K64" s="164"/>
      <c r="L64" s="164"/>
      <c r="M64" s="164"/>
    </row>
    <row r="65" spans="2:14" s="111" customFormat="1" ht="16.2" thickBot="1" x14ac:dyDescent="0.35">
      <c r="C65" s="100"/>
      <c r="D65" s="97"/>
    </row>
    <row r="66" spans="2:14" s="111" customFormat="1" ht="16.2" thickBot="1" x14ac:dyDescent="0.35">
      <c r="B66" s="98" t="s">
        <v>241</v>
      </c>
      <c r="C66" s="99" t="s">
        <v>123</v>
      </c>
      <c r="D66" s="165" t="s">
        <v>150</v>
      </c>
      <c r="E66" s="165"/>
      <c r="F66" s="165"/>
      <c r="G66" s="165"/>
      <c r="H66" s="165"/>
      <c r="I66" s="165"/>
      <c r="J66" s="165"/>
      <c r="K66" s="165"/>
      <c r="L66" s="165"/>
      <c r="M66" s="165"/>
      <c r="N66" s="165"/>
    </row>
    <row r="67" spans="2:14" s="111" customFormat="1" ht="13.5" customHeight="1" x14ac:dyDescent="0.3">
      <c r="C67" s="100"/>
      <c r="D67" s="165"/>
      <c r="E67" s="165"/>
      <c r="F67" s="165"/>
      <c r="G67" s="165"/>
      <c r="H67" s="165"/>
      <c r="I67" s="165"/>
      <c r="J67" s="165"/>
      <c r="K67" s="165"/>
      <c r="L67" s="165"/>
      <c r="M67" s="165"/>
      <c r="N67" s="165"/>
    </row>
    <row r="68" spans="2:14" s="111" customFormat="1" ht="15.6" x14ac:dyDescent="0.3">
      <c r="C68" s="100"/>
      <c r="D68" s="97" t="s">
        <v>108</v>
      </c>
      <c r="E68" s="164" t="b">
        <v>1</v>
      </c>
      <c r="F68" s="164"/>
      <c r="G68" s="164"/>
      <c r="H68" s="164"/>
      <c r="I68" s="164"/>
      <c r="J68" s="164"/>
      <c r="K68" s="164"/>
      <c r="L68" s="164"/>
      <c r="M68" s="164"/>
    </row>
    <row r="69" spans="2:14" s="111" customFormat="1" ht="15.6" x14ac:dyDescent="0.3">
      <c r="C69" s="100"/>
      <c r="D69" s="97" t="s">
        <v>109</v>
      </c>
      <c r="E69" s="164" t="b">
        <v>0</v>
      </c>
      <c r="F69" s="164"/>
      <c r="G69" s="164"/>
      <c r="H69" s="164"/>
      <c r="I69" s="164"/>
      <c r="J69" s="164"/>
      <c r="K69" s="164"/>
      <c r="L69" s="164"/>
      <c r="M69" s="164"/>
    </row>
    <row r="70" spans="2:14" s="111" customFormat="1" ht="16.2" thickBot="1" x14ac:dyDescent="0.35">
      <c r="C70" s="100"/>
      <c r="D70" s="97"/>
    </row>
    <row r="71" spans="2:14" s="111" customFormat="1" ht="16.2" thickBot="1" x14ac:dyDescent="0.35">
      <c r="B71" s="98" t="s">
        <v>241</v>
      </c>
      <c r="C71" s="99" t="s">
        <v>124</v>
      </c>
      <c r="D71" s="165" t="s">
        <v>201</v>
      </c>
      <c r="E71" s="165"/>
      <c r="F71" s="165"/>
      <c r="G71" s="165"/>
      <c r="H71" s="165"/>
      <c r="I71" s="165"/>
      <c r="J71" s="165"/>
      <c r="K71" s="165"/>
      <c r="L71" s="165"/>
      <c r="M71" s="165"/>
      <c r="N71" s="165"/>
    </row>
    <row r="72" spans="2:14" s="111" customFormat="1" ht="24" customHeight="1" x14ac:dyDescent="0.3">
      <c r="C72" s="100"/>
      <c r="D72" s="165"/>
      <c r="E72" s="165"/>
      <c r="F72" s="165"/>
      <c r="G72" s="165"/>
      <c r="H72" s="165"/>
      <c r="I72" s="165"/>
      <c r="J72" s="165"/>
      <c r="K72" s="165"/>
      <c r="L72" s="165"/>
      <c r="M72" s="165"/>
      <c r="N72" s="165"/>
    </row>
    <row r="73" spans="2:14" s="111" customFormat="1" ht="15.6" x14ac:dyDescent="0.3">
      <c r="C73" s="100"/>
      <c r="D73" s="97" t="s">
        <v>108</v>
      </c>
      <c r="E73" s="164" t="b">
        <v>1</v>
      </c>
      <c r="F73" s="164"/>
      <c r="G73" s="164"/>
      <c r="H73" s="164"/>
      <c r="I73" s="164"/>
      <c r="J73" s="164"/>
      <c r="K73" s="164"/>
      <c r="L73" s="164"/>
      <c r="M73" s="164"/>
    </row>
    <row r="74" spans="2:14" s="111" customFormat="1" ht="15.6" x14ac:dyDescent="0.3">
      <c r="C74" s="100"/>
      <c r="D74" s="97" t="s">
        <v>109</v>
      </c>
      <c r="E74" s="164" t="b">
        <v>0</v>
      </c>
      <c r="F74" s="164"/>
      <c r="G74" s="164"/>
      <c r="H74" s="164"/>
      <c r="I74" s="164"/>
      <c r="J74" s="164"/>
      <c r="K74" s="164"/>
      <c r="L74" s="164"/>
      <c r="M74" s="164"/>
    </row>
    <row r="75" spans="2:14" s="111" customFormat="1" ht="16.2" thickBot="1" x14ac:dyDescent="0.35">
      <c r="C75" s="100"/>
      <c r="D75" s="97"/>
      <c r="E75" s="114"/>
      <c r="F75" s="114"/>
      <c r="G75" s="114"/>
      <c r="H75" s="114"/>
      <c r="I75" s="114"/>
      <c r="J75" s="114"/>
      <c r="K75" s="114"/>
      <c r="L75" s="114"/>
      <c r="M75" s="114"/>
    </row>
    <row r="76" spans="2:14" s="111" customFormat="1" ht="16.2" thickBot="1" x14ac:dyDescent="0.35">
      <c r="B76" s="98" t="s">
        <v>241</v>
      </c>
      <c r="C76" s="99" t="s">
        <v>133</v>
      </c>
      <c r="D76" s="165" t="s">
        <v>208</v>
      </c>
      <c r="E76" s="165"/>
      <c r="F76" s="165"/>
      <c r="G76" s="165"/>
      <c r="H76" s="165"/>
      <c r="I76" s="165"/>
      <c r="J76" s="165"/>
      <c r="K76" s="165"/>
      <c r="L76" s="165"/>
      <c r="M76" s="165"/>
      <c r="N76" s="165"/>
    </row>
    <row r="77" spans="2:14" s="111" customFormat="1" ht="24" customHeight="1" x14ac:dyDescent="0.3">
      <c r="C77" s="100"/>
      <c r="D77" s="165"/>
      <c r="E77" s="165"/>
      <c r="F77" s="165"/>
      <c r="G77" s="165"/>
      <c r="H77" s="165"/>
      <c r="I77" s="165"/>
      <c r="J77" s="165"/>
      <c r="K77" s="165"/>
      <c r="L77" s="165"/>
      <c r="M77" s="165"/>
      <c r="N77" s="165"/>
    </row>
    <row r="78" spans="2:14" s="111" customFormat="1" ht="15.6" x14ac:dyDescent="0.3">
      <c r="C78" s="100"/>
      <c r="D78" s="97" t="s">
        <v>108</v>
      </c>
      <c r="E78" s="164" t="b">
        <v>1</v>
      </c>
      <c r="F78" s="164"/>
      <c r="G78" s="164"/>
      <c r="H78" s="164"/>
      <c r="I78" s="164"/>
      <c r="J78" s="164"/>
      <c r="K78" s="164"/>
      <c r="L78" s="164"/>
      <c r="M78" s="164"/>
    </row>
    <row r="79" spans="2:14" s="111" customFormat="1" ht="15.6" x14ac:dyDescent="0.3">
      <c r="C79" s="100"/>
      <c r="D79" s="97" t="s">
        <v>109</v>
      </c>
      <c r="E79" s="164" t="b">
        <v>0</v>
      </c>
      <c r="F79" s="164"/>
      <c r="G79" s="164"/>
      <c r="H79" s="164"/>
      <c r="I79" s="164"/>
      <c r="J79" s="164"/>
      <c r="K79" s="164"/>
      <c r="L79" s="164"/>
      <c r="M79" s="164"/>
    </row>
    <row r="80" spans="2:14" s="111" customFormat="1" ht="16.2" thickBot="1" x14ac:dyDescent="0.35">
      <c r="C80" s="100"/>
      <c r="D80" s="97"/>
      <c r="E80" s="114"/>
      <c r="F80" s="114"/>
      <c r="G80" s="114"/>
      <c r="H80" s="114"/>
      <c r="I80" s="114"/>
      <c r="J80" s="114"/>
      <c r="K80" s="114"/>
      <c r="L80" s="114"/>
      <c r="M80" s="114"/>
    </row>
    <row r="81" spans="2:14" s="111" customFormat="1" ht="16.2" thickBot="1" x14ac:dyDescent="0.35">
      <c r="B81" s="98" t="s">
        <v>242</v>
      </c>
      <c r="C81" s="99" t="s">
        <v>134</v>
      </c>
      <c r="D81" s="165" t="s">
        <v>207</v>
      </c>
      <c r="E81" s="165"/>
      <c r="F81" s="165"/>
      <c r="G81" s="165"/>
      <c r="H81" s="165"/>
      <c r="I81" s="165"/>
      <c r="J81" s="165"/>
      <c r="K81" s="165"/>
      <c r="L81" s="165"/>
      <c r="M81" s="165"/>
      <c r="N81" s="165"/>
    </row>
    <row r="82" spans="2:14" s="111" customFormat="1" ht="24" customHeight="1" x14ac:dyDescent="0.3">
      <c r="C82" s="100"/>
      <c r="D82" s="165"/>
      <c r="E82" s="165"/>
      <c r="F82" s="165"/>
      <c r="G82" s="165"/>
      <c r="H82" s="165"/>
      <c r="I82" s="165"/>
      <c r="J82" s="165"/>
      <c r="K82" s="165"/>
      <c r="L82" s="165"/>
      <c r="M82" s="165"/>
      <c r="N82" s="165"/>
    </row>
    <row r="83" spans="2:14" s="111" customFormat="1" ht="15.6" x14ac:dyDescent="0.3">
      <c r="C83" s="100"/>
      <c r="D83" s="97" t="s">
        <v>108</v>
      </c>
      <c r="E83" s="164" t="b">
        <v>1</v>
      </c>
      <c r="F83" s="164"/>
      <c r="G83" s="164"/>
      <c r="H83" s="164"/>
      <c r="I83" s="164"/>
      <c r="J83" s="164"/>
      <c r="K83" s="164"/>
      <c r="L83" s="164"/>
      <c r="M83" s="164"/>
    </row>
    <row r="84" spans="2:14" s="111" customFormat="1" ht="15.6" x14ac:dyDescent="0.3">
      <c r="C84" s="100"/>
      <c r="D84" s="97" t="s">
        <v>109</v>
      </c>
      <c r="E84" s="164" t="b">
        <v>0</v>
      </c>
      <c r="F84" s="164"/>
      <c r="G84" s="164"/>
      <c r="H84" s="164"/>
      <c r="I84" s="164"/>
      <c r="J84" s="164"/>
      <c r="K84" s="164"/>
      <c r="L84" s="164"/>
      <c r="M84" s="164"/>
    </row>
    <row r="85" spans="2:14" s="111" customFormat="1" ht="16.2" thickBot="1" x14ac:dyDescent="0.35">
      <c r="C85" s="100"/>
      <c r="D85" s="97"/>
      <c r="E85" s="116"/>
      <c r="F85" s="116"/>
      <c r="G85" s="116"/>
      <c r="H85" s="116"/>
      <c r="I85" s="116"/>
      <c r="J85" s="116"/>
      <c r="K85" s="116"/>
      <c r="L85" s="116"/>
      <c r="M85" s="116"/>
    </row>
    <row r="86" spans="2:14" s="111" customFormat="1" ht="16.2" thickBot="1" x14ac:dyDescent="0.35">
      <c r="B86" s="98" t="s">
        <v>106</v>
      </c>
      <c r="C86" s="99" t="s">
        <v>152</v>
      </c>
      <c r="D86" s="121" t="s">
        <v>153</v>
      </c>
    </row>
    <row r="87" spans="2:14" s="111" customFormat="1" ht="6" customHeight="1" x14ac:dyDescent="0.3">
      <c r="C87" s="92"/>
    </row>
    <row r="88" spans="2:14" s="111" customFormat="1" ht="15.6" x14ac:dyDescent="0.3">
      <c r="C88" s="92"/>
      <c r="D88" s="97" t="s">
        <v>205</v>
      </c>
    </row>
    <row r="89" spans="2:14" s="111" customFormat="1" ht="15.6" x14ac:dyDescent="0.3">
      <c r="C89" s="92"/>
      <c r="D89" s="122" t="s">
        <v>154</v>
      </c>
    </row>
    <row r="90" spans="2:14" s="111" customFormat="1" ht="15.6" x14ac:dyDescent="0.3">
      <c r="C90" s="92"/>
      <c r="D90" s="97" t="s">
        <v>155</v>
      </c>
    </row>
    <row r="91" spans="2:14" s="111" customFormat="1" ht="15.6" x14ac:dyDescent="0.3">
      <c r="C91" s="92"/>
      <c r="D91" s="97" t="s">
        <v>206</v>
      </c>
    </row>
    <row r="92" spans="2:14" s="111" customFormat="1" ht="15.6" x14ac:dyDescent="0.3">
      <c r="C92" s="92"/>
      <c r="D92" s="122" t="s">
        <v>156</v>
      </c>
    </row>
    <row r="93" spans="2:14" s="111" customFormat="1" ht="15.6" x14ac:dyDescent="0.3">
      <c r="C93" s="92"/>
      <c r="D93" s="97" t="s">
        <v>157</v>
      </c>
    </row>
    <row r="94" spans="2:14" s="111" customFormat="1" ht="15.6" x14ac:dyDescent="0.3">
      <c r="C94" s="92"/>
      <c r="D94" s="97" t="s">
        <v>158</v>
      </c>
    </row>
    <row r="95" spans="2:14" s="111" customFormat="1" ht="16.2" thickBot="1" x14ac:dyDescent="0.35">
      <c r="C95" s="100"/>
      <c r="E95" s="116"/>
      <c r="F95" s="116"/>
      <c r="G95" s="116"/>
      <c r="H95" s="116"/>
      <c r="I95" s="116"/>
      <c r="J95" s="116"/>
      <c r="K95" s="116"/>
      <c r="L95" s="116"/>
      <c r="M95" s="116"/>
    </row>
    <row r="96" spans="2:14" s="111" customFormat="1" ht="16.2" thickBot="1" x14ac:dyDescent="0.35">
      <c r="B96" s="120" t="s">
        <v>119</v>
      </c>
      <c r="C96" s="99" t="s">
        <v>159</v>
      </c>
      <c r="D96" s="97" t="s">
        <v>153</v>
      </c>
    </row>
    <row r="97" spans="1:19" s="111" customFormat="1" ht="6.9" customHeight="1" x14ac:dyDescent="0.3">
      <c r="C97" s="92"/>
    </row>
    <row r="98" spans="1:19" s="111" customFormat="1" ht="15" customHeight="1" x14ac:dyDescent="0.3">
      <c r="C98" s="92"/>
      <c r="D98" s="170" t="s">
        <v>160</v>
      </c>
      <c r="E98" s="170"/>
      <c r="F98" s="170"/>
      <c r="G98" s="170"/>
      <c r="H98" s="170"/>
      <c r="I98" s="170"/>
      <c r="J98" s="170"/>
      <c r="K98" s="170"/>
      <c r="L98" s="170"/>
    </row>
    <row r="99" spans="1:19" s="111" customFormat="1" ht="15" customHeight="1" x14ac:dyDescent="0.3">
      <c r="C99" s="92"/>
      <c r="D99" s="169" t="s">
        <v>204</v>
      </c>
      <c r="E99" s="169"/>
      <c r="F99" s="169"/>
      <c r="G99" s="169"/>
      <c r="H99" s="169"/>
      <c r="I99" s="169"/>
      <c r="J99" s="169"/>
      <c r="K99" s="169"/>
      <c r="L99" s="169"/>
    </row>
    <row r="100" spans="1:19" s="111" customFormat="1" ht="15" customHeight="1" x14ac:dyDescent="0.3">
      <c r="C100" s="92"/>
      <c r="D100" s="170" t="s">
        <v>164</v>
      </c>
      <c r="E100" s="170"/>
      <c r="F100" s="170"/>
      <c r="G100" s="170"/>
      <c r="H100" s="170"/>
      <c r="I100" s="170"/>
      <c r="J100" s="170"/>
      <c r="K100" s="170"/>
      <c r="L100" s="170"/>
    </row>
    <row r="101" spans="1:19" s="111" customFormat="1" ht="15" customHeight="1" x14ac:dyDescent="0.3">
      <c r="C101" s="92"/>
      <c r="D101" s="169" t="s">
        <v>161</v>
      </c>
      <c r="E101" s="169"/>
      <c r="F101" s="169"/>
      <c r="G101" s="169"/>
      <c r="H101" s="169"/>
      <c r="I101" s="169"/>
      <c r="J101" s="169"/>
      <c r="K101" s="169"/>
      <c r="L101" s="169"/>
    </row>
    <row r="102" spans="1:19" s="111" customFormat="1" ht="15" customHeight="1" x14ac:dyDescent="0.3">
      <c r="C102" s="92"/>
      <c r="D102" s="170" t="s">
        <v>202</v>
      </c>
      <c r="E102" s="170"/>
      <c r="F102" s="170"/>
      <c r="G102" s="170"/>
      <c r="H102" s="170"/>
      <c r="I102" s="170"/>
      <c r="J102" s="170"/>
      <c r="K102" s="170"/>
      <c r="L102" s="170"/>
    </row>
    <row r="103" spans="1:19" s="111" customFormat="1" ht="15" customHeight="1" x14ac:dyDescent="0.3">
      <c r="C103" s="92"/>
      <c r="D103" s="169" t="s">
        <v>203</v>
      </c>
      <c r="E103" s="169"/>
      <c r="F103" s="169"/>
      <c r="G103" s="169"/>
      <c r="H103" s="169"/>
      <c r="I103" s="169"/>
      <c r="J103" s="169"/>
      <c r="K103" s="169"/>
      <c r="L103" s="169"/>
    </row>
    <row r="104" spans="1:19" s="111" customFormat="1" ht="15" customHeight="1" x14ac:dyDescent="0.3">
      <c r="C104" s="92"/>
      <c r="D104" s="97" t="s">
        <v>162</v>
      </c>
    </row>
    <row r="105" spans="1:19" s="111" customFormat="1" ht="15" customHeight="1" x14ac:dyDescent="0.3">
      <c r="C105" s="92"/>
      <c r="D105" s="97" t="s">
        <v>163</v>
      </c>
    </row>
    <row r="106" spans="1:19" s="111" customFormat="1" ht="15.6" x14ac:dyDescent="0.3">
      <c r="C106" s="100"/>
      <c r="E106" s="116"/>
      <c r="F106" s="116"/>
      <c r="G106" s="116"/>
      <c r="H106" s="116"/>
      <c r="I106" s="116"/>
      <c r="J106" s="116"/>
      <c r="K106" s="116"/>
      <c r="L106" s="116"/>
      <c r="M106" s="116"/>
    </row>
    <row r="107" spans="1:19" s="111" customFormat="1" ht="15.6" x14ac:dyDescent="0.3">
      <c r="C107" s="100"/>
      <c r="D107" s="97"/>
      <c r="E107" s="114"/>
      <c r="F107" s="114"/>
      <c r="G107" s="114"/>
      <c r="H107" s="114"/>
      <c r="I107" s="114"/>
      <c r="J107" s="114"/>
      <c r="K107" s="114"/>
      <c r="L107" s="114"/>
      <c r="M107" s="114"/>
    </row>
    <row r="109" spans="1:19" ht="21" x14ac:dyDescent="0.3">
      <c r="A109" s="166"/>
      <c r="B109" s="166"/>
      <c r="C109" s="166"/>
      <c r="D109" s="166"/>
      <c r="E109" s="166"/>
      <c r="F109" s="166"/>
      <c r="G109" s="166"/>
      <c r="H109" s="166"/>
      <c r="I109" s="166"/>
      <c r="J109" s="166"/>
      <c r="K109" s="166"/>
      <c r="L109" s="166"/>
      <c r="M109" s="166"/>
      <c r="N109" s="166"/>
      <c r="O109" s="166"/>
      <c r="P109" s="166"/>
      <c r="Q109" s="166"/>
      <c r="R109" s="166"/>
      <c r="S109" s="166"/>
    </row>
  </sheetData>
  <mergeCells count="42">
    <mergeCell ref="D100:L100"/>
    <mergeCell ref="D101:L101"/>
    <mergeCell ref="D98:L98"/>
    <mergeCell ref="D99:L99"/>
    <mergeCell ref="D102:L102"/>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E59:M59"/>
    <mergeCell ref="D61:N62"/>
    <mergeCell ref="E63:M63"/>
    <mergeCell ref="E64:M64"/>
    <mergeCell ref="D66:N67"/>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145" zoomScaleNormal="145" workbookViewId="0">
      <selection activeCell="F22" sqref="F22"/>
    </sheetView>
  </sheetViews>
  <sheetFormatPr defaultRowHeight="14.4" x14ac:dyDescent="0.3"/>
  <sheetData>
    <row r="1" spans="1:19" s="111" customFormat="1" x14ac:dyDescent="0.3"/>
    <row r="2" spans="1:19" s="111" customFormat="1" x14ac:dyDescent="0.3"/>
    <row r="3" spans="1:19" x14ac:dyDescent="0.3">
      <c r="C3" s="133" t="s">
        <v>211</v>
      </c>
    </row>
    <row r="4" spans="1:19" x14ac:dyDescent="0.3">
      <c r="C4" s="133" t="s">
        <v>212</v>
      </c>
    </row>
    <row r="5" spans="1:19" s="111" customFormat="1" ht="15" thickBot="1" x14ac:dyDescent="0.35">
      <c r="C5" s="133" t="s">
        <v>213</v>
      </c>
    </row>
    <row r="6" spans="1:19" ht="15.6" x14ac:dyDescent="0.3">
      <c r="A6" s="96"/>
      <c r="B6" s="96"/>
      <c r="C6" s="123">
        <v>1</v>
      </c>
      <c r="D6" s="124" t="str">
        <f>'MC - 20 Pts'!B7</f>
        <v>E</v>
      </c>
      <c r="E6" s="96"/>
      <c r="F6" s="96"/>
      <c r="G6" s="96"/>
      <c r="H6" s="96"/>
      <c r="I6" s="96"/>
      <c r="J6" s="96"/>
      <c r="K6" s="96"/>
      <c r="L6" s="96"/>
      <c r="M6" s="96"/>
      <c r="N6" s="96"/>
      <c r="O6" s="96"/>
      <c r="P6" s="96"/>
      <c r="Q6" s="96"/>
      <c r="R6" s="96"/>
      <c r="S6" s="96"/>
    </row>
    <row r="7" spans="1:19" ht="15.6" x14ac:dyDescent="0.3">
      <c r="A7" s="96"/>
      <c r="B7" s="96"/>
      <c r="C7" s="125">
        <v>2</v>
      </c>
      <c r="D7" s="126" t="str">
        <f>'MC - 20 Pts'!B15</f>
        <v>B</v>
      </c>
      <c r="E7" s="96"/>
      <c r="F7" s="96"/>
      <c r="G7" s="96"/>
      <c r="H7" s="96"/>
      <c r="I7" s="96"/>
      <c r="J7" s="96"/>
      <c r="K7" s="96"/>
      <c r="L7" s="96"/>
      <c r="M7" s="96"/>
      <c r="N7" s="96"/>
      <c r="O7" s="96"/>
      <c r="P7" s="96"/>
      <c r="Q7" s="96"/>
      <c r="R7" s="96"/>
      <c r="S7" s="96"/>
    </row>
    <row r="8" spans="1:19" ht="15.6" x14ac:dyDescent="0.3">
      <c r="A8" s="96"/>
      <c r="B8" s="96"/>
      <c r="C8" s="125">
        <v>3</v>
      </c>
      <c r="D8" s="126" t="str">
        <f>'MC - 20 Pts'!B31</f>
        <v>B</v>
      </c>
      <c r="E8" s="96"/>
      <c r="F8" s="96"/>
      <c r="G8" s="96"/>
      <c r="H8" s="96"/>
      <c r="I8" s="96"/>
      <c r="J8" s="96"/>
      <c r="K8" s="96"/>
      <c r="L8" s="96"/>
      <c r="M8" s="96"/>
      <c r="N8" s="96"/>
      <c r="O8" s="96"/>
      <c r="P8" s="96"/>
      <c r="Q8" s="96"/>
      <c r="R8" s="96"/>
      <c r="S8" s="96"/>
    </row>
    <row r="9" spans="1:19" ht="15.6" x14ac:dyDescent="0.3">
      <c r="A9" s="96"/>
      <c r="B9" s="96"/>
      <c r="C9" s="125">
        <v>4</v>
      </c>
      <c r="D9" s="126" t="str">
        <f>'MC - 20 Pts'!B23</f>
        <v>B</v>
      </c>
      <c r="E9" s="96"/>
      <c r="F9" s="96"/>
      <c r="G9" s="96"/>
      <c r="H9" s="96"/>
      <c r="I9" s="96"/>
      <c r="J9" s="96"/>
      <c r="K9" s="96"/>
      <c r="L9" s="96"/>
      <c r="M9" s="96"/>
      <c r="N9" s="96"/>
      <c r="O9" s="96"/>
      <c r="P9" s="96"/>
      <c r="Q9" s="96"/>
      <c r="R9" s="96"/>
      <c r="S9" s="96"/>
    </row>
    <row r="10" spans="1:19" ht="16.2" thickBot="1" x14ac:dyDescent="0.35">
      <c r="A10" s="96"/>
      <c r="B10" s="96"/>
      <c r="C10" s="127">
        <v>5</v>
      </c>
      <c r="D10" s="128" t="str">
        <f>'MC - 20 Pts'!B39</f>
        <v>B</v>
      </c>
      <c r="E10" s="96"/>
      <c r="F10" s="96"/>
      <c r="G10" s="96"/>
      <c r="H10" s="96"/>
      <c r="I10" s="96"/>
      <c r="J10" s="96"/>
      <c r="K10" s="96"/>
      <c r="L10" s="96"/>
      <c r="M10" s="96"/>
      <c r="N10" s="96"/>
      <c r="O10" s="96"/>
      <c r="P10" s="96"/>
      <c r="Q10" s="96"/>
      <c r="R10" s="96"/>
      <c r="S10" s="96"/>
    </row>
    <row r="11" spans="1:19" ht="15.6" x14ac:dyDescent="0.3">
      <c r="A11" s="96"/>
      <c r="B11" s="96"/>
      <c r="C11" s="123">
        <v>6</v>
      </c>
      <c r="D11" s="124" t="str">
        <f>'MC - 20 Pts'!B48</f>
        <v>A</v>
      </c>
      <c r="E11" s="96"/>
      <c r="F11" s="96"/>
      <c r="G11" s="96"/>
      <c r="H11" s="96"/>
      <c r="I11" s="96"/>
      <c r="J11" s="96"/>
      <c r="K11" s="96"/>
      <c r="L11" s="96"/>
      <c r="M11" s="96"/>
      <c r="N11" s="96"/>
      <c r="O11" s="96"/>
      <c r="P11" s="96"/>
      <c r="Q11" s="96"/>
      <c r="R11" s="96"/>
      <c r="S11" s="96"/>
    </row>
    <row r="12" spans="1:19" ht="15.6" x14ac:dyDescent="0.3">
      <c r="A12" s="96"/>
      <c r="B12" s="96"/>
      <c r="C12" s="125">
        <v>7</v>
      </c>
      <c r="D12" s="126" t="str">
        <f>'MC - 20 Pts'!B56</f>
        <v>A - TRUE</v>
      </c>
      <c r="E12" s="96"/>
      <c r="F12" s="96"/>
      <c r="G12" s="96"/>
      <c r="H12" s="96"/>
      <c r="I12" s="96"/>
      <c r="J12" s="96"/>
      <c r="K12" s="96"/>
      <c r="L12" s="96"/>
      <c r="M12" s="96"/>
      <c r="N12" s="96"/>
      <c r="O12" s="96"/>
      <c r="P12" s="96"/>
      <c r="Q12" s="96"/>
      <c r="R12" s="96"/>
      <c r="S12" s="96"/>
    </row>
    <row r="13" spans="1:19" ht="15.6" x14ac:dyDescent="0.3">
      <c r="C13" s="125">
        <v>8</v>
      </c>
      <c r="D13" s="126" t="str">
        <f>'MC - 20 Pts'!B61</f>
        <v>B - FALSE</v>
      </c>
    </row>
    <row r="14" spans="1:19" ht="15.6" x14ac:dyDescent="0.3">
      <c r="C14" s="125">
        <v>9</v>
      </c>
      <c r="D14" s="126" t="str">
        <f>'MC - 20 Pts'!B66</f>
        <v>A - TRUE</v>
      </c>
    </row>
    <row r="15" spans="1:19" ht="16.2" thickBot="1" x14ac:dyDescent="0.35">
      <c r="C15" s="127">
        <v>10</v>
      </c>
      <c r="D15" s="128" t="str">
        <f>'MC - 20 Pts'!B71</f>
        <v>A - TRUE</v>
      </c>
    </row>
    <row r="16" spans="1:19" ht="15.6" x14ac:dyDescent="0.3">
      <c r="C16" s="123">
        <v>11</v>
      </c>
      <c r="D16" s="124" t="str">
        <f>'MC - 20 Pts'!B76</f>
        <v>A - TRUE</v>
      </c>
    </row>
    <row r="17" spans="3:4" ht="15.6" x14ac:dyDescent="0.3">
      <c r="C17" s="125">
        <v>12</v>
      </c>
      <c r="D17" s="126" t="str">
        <f>'MC - 20 Pts'!B81</f>
        <v>B - FALSE</v>
      </c>
    </row>
    <row r="18" spans="3:4" ht="15.6" x14ac:dyDescent="0.3">
      <c r="C18" s="125">
        <v>13</v>
      </c>
      <c r="D18" s="126" t="str">
        <f>'MC - 20 Pts'!B86</f>
        <v>A</v>
      </c>
    </row>
    <row r="19" spans="3:4" ht="16.2" thickBot="1" x14ac:dyDescent="0.35">
      <c r="C19" s="127">
        <v>14</v>
      </c>
      <c r="D19" s="128"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Veta</cp:lastModifiedBy>
  <cp:lastPrinted>2014-04-28T18:53:59Z</cp:lastPrinted>
  <dcterms:created xsi:type="dcterms:W3CDTF">2009-11-18T17:11:57Z</dcterms:created>
  <dcterms:modified xsi:type="dcterms:W3CDTF">2021-11-24T06:30:45Z</dcterms:modified>
</cp:coreProperties>
</file>