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108" windowWidth="15276" windowHeight="6156" tabRatio="787" activeTab="1"/>
  </bookViews>
  <sheets>
    <sheet name="Instructions" sheetId="9" r:id="rId1"/>
    <sheet name="P1-35 Pts" sheetId="1" r:id="rId2"/>
    <sheet name="P2 - 5 Pts" sheetId="10" r:id="rId3"/>
    <sheet name="P3-10 Pts" sheetId="3" r:id="rId4"/>
    <sheet name="P4-10 Pts" sheetId="2" r:id="rId5"/>
    <sheet name="P5-5 Pts" sheetId="8" r:id="rId6"/>
    <sheet name="P6-10 Pts" sheetId="12" r:id="rId7"/>
    <sheet name="P7 - 5 Pts" sheetId="11" r:id="rId8"/>
    <sheet name="MC - 20 Pts" sheetId="13" r:id="rId9"/>
  </sheets>
  <definedNames>
    <definedName name="_xlnm.Print_Area" localSheetId="1">'P1-35 Pts'!$B$27:$M$62</definedName>
  </definedNames>
  <calcPr calcId="145621"/>
</workbook>
</file>

<file path=xl/calcChain.xml><?xml version="1.0" encoding="utf-8"?>
<calcChain xmlns="http://schemas.openxmlformats.org/spreadsheetml/2006/main">
  <c r="H10" i="3" l="1"/>
  <c r="H11" i="3"/>
  <c r="H12" i="3"/>
  <c r="H13" i="3"/>
  <c r="H14" i="3"/>
  <c r="H15" i="3"/>
  <c r="H16" i="3"/>
  <c r="H17" i="3"/>
  <c r="F12" i="3"/>
  <c r="G12" i="3" s="1"/>
  <c r="G13" i="3" s="1"/>
  <c r="G14" i="3" s="1"/>
  <c r="G15" i="3" s="1"/>
  <c r="G16" i="3" s="1"/>
  <c r="G17" i="3" s="1"/>
  <c r="F13" i="3"/>
  <c r="F14" i="3"/>
  <c r="F15" i="3"/>
  <c r="F16" i="3"/>
  <c r="F17" i="3"/>
  <c r="J60" i="1" l="1"/>
  <c r="J59" i="1" l="1"/>
  <c r="I59" i="1"/>
  <c r="K42" i="1"/>
  <c r="J42" i="1"/>
  <c r="I42" i="1"/>
  <c r="D44" i="1"/>
  <c r="L9" i="8" l="1"/>
  <c r="F31" i="12" l="1"/>
  <c r="D31" i="12"/>
  <c r="F32" i="12"/>
  <c r="I23" i="12"/>
  <c r="I25" i="12"/>
  <c r="I24" i="12"/>
  <c r="D32" i="12" s="1"/>
  <c r="D33" i="12" s="1"/>
  <c r="D34" i="12" s="1"/>
  <c r="D35" i="12" s="1"/>
  <c r="I45" i="1"/>
  <c r="J45" i="1" s="1"/>
  <c r="K45" i="1" s="1"/>
  <c r="F7" i="11"/>
  <c r="F8" i="11"/>
  <c r="F9" i="11"/>
  <c r="F10" i="11"/>
  <c r="F11" i="11"/>
  <c r="F12" i="11"/>
  <c r="F13" i="11"/>
  <c r="F14" i="11"/>
  <c r="F15" i="11"/>
  <c r="F6" i="11"/>
  <c r="K41" i="1"/>
  <c r="J41" i="1"/>
  <c r="I41" i="1"/>
  <c r="J58" i="1"/>
  <c r="I58" i="1"/>
  <c r="E43" i="1"/>
  <c r="E41" i="1"/>
  <c r="E40" i="1"/>
  <c r="I46" i="1"/>
  <c r="J46" i="1" s="1"/>
  <c r="K46" i="1" s="1"/>
  <c r="F33" i="12" l="1"/>
  <c r="F34" i="12" s="1"/>
  <c r="F35" i="12" s="1"/>
  <c r="D27" i="12"/>
  <c r="K43" i="1"/>
  <c r="J43" i="1"/>
  <c r="F16" i="11"/>
  <c r="C19" i="11" s="1"/>
  <c r="B14" i="8" l="1"/>
  <c r="C22" i="2"/>
  <c r="C16" i="2"/>
  <c r="E37" i="2" s="1"/>
  <c r="F7" i="3"/>
  <c r="F9" i="3"/>
  <c r="F10" i="3"/>
  <c r="F11" i="3"/>
  <c r="F8" i="3"/>
  <c r="G8" i="3" l="1"/>
  <c r="G9" i="3" s="1"/>
  <c r="H9" i="3" s="1"/>
  <c r="D37" i="2"/>
  <c r="H8" i="3"/>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K53" i="1"/>
  <c r="J47" i="1"/>
  <c r="J51" i="1" s="1"/>
  <c r="K47" i="1"/>
  <c r="K51" i="1" s="1"/>
  <c r="I43" i="1"/>
  <c r="I47" i="1" s="1"/>
  <c r="I51" i="1" s="1"/>
  <c r="D45" i="1"/>
  <c r="E46" i="1" s="1"/>
  <c r="E47" i="1" s="1"/>
  <c r="G10" i="3" l="1"/>
  <c r="G11" i="3" s="1"/>
  <c r="J34" i="10"/>
  <c r="J46" i="10"/>
  <c r="L34" i="10"/>
  <c r="L46" i="10"/>
  <c r="I34" i="10"/>
  <c r="I46" i="10"/>
  <c r="K46" i="10"/>
  <c r="K34" i="10"/>
  <c r="I62" i="1"/>
  <c r="K62" i="1" s="1"/>
  <c r="K54" i="1" s="1"/>
  <c r="K48" i="1"/>
  <c r="K49" i="1" s="1"/>
  <c r="K50" i="1" s="1"/>
  <c r="K52" i="1" s="1"/>
  <c r="I48" i="1"/>
  <c r="J48" i="1"/>
  <c r="K55" i="1" l="1"/>
  <c r="J47" i="10"/>
  <c r="J35" i="10"/>
  <c r="L47" i="10"/>
  <c r="L35" i="10"/>
  <c r="I47" i="10"/>
  <c r="I35" i="10"/>
  <c r="K35" i="10"/>
  <c r="K47" i="10"/>
  <c r="J49" i="1"/>
  <c r="J50" i="1" s="1"/>
  <c r="J52" i="1" s="1"/>
  <c r="J55" i="1" s="1"/>
  <c r="I49" i="1"/>
  <c r="I50" i="1" s="1"/>
  <c r="I52" i="1" s="1"/>
  <c r="I55" i="1" s="1"/>
  <c r="J48" i="10" l="1"/>
  <c r="J36" i="10"/>
  <c r="I36" i="10"/>
  <c r="I49" i="10" s="1"/>
  <c r="I48" i="10"/>
  <c r="K48" i="10"/>
  <c r="K36" i="10"/>
  <c r="L36" i="10"/>
  <c r="L48" i="10"/>
  <c r="J37" i="10" l="1"/>
  <c r="J49" i="10"/>
  <c r="E16" i="10" s="1"/>
  <c r="L37" i="10"/>
  <c r="L49" i="10"/>
  <c r="K37" i="10"/>
  <c r="K49" i="10"/>
  <c r="K38" i="10" l="1"/>
  <c r="K50" i="10"/>
  <c r="J38" i="10"/>
  <c r="J51" i="10" s="1"/>
  <c r="J50" i="10"/>
  <c r="L38" i="10"/>
  <c r="L50" i="10"/>
  <c r="L39" i="10" l="1"/>
  <c r="L51" i="10"/>
  <c r="K39" i="10"/>
  <c r="K51" i="10"/>
  <c r="L40" i="10" l="1"/>
  <c r="L52" i="10"/>
  <c r="K40" i="10"/>
  <c r="K53" i="10" s="1"/>
  <c r="K52" i="10"/>
  <c r="D21" i="3"/>
  <c r="L41" i="10" l="1"/>
  <c r="L53" i="10"/>
  <c r="L42" i="10" l="1"/>
  <c r="L54" i="10"/>
  <c r="L43" i="10" l="1"/>
  <c r="L56" i="10" s="1"/>
  <c r="L55" i="10"/>
</calcChain>
</file>

<file path=xl/sharedStrings.xml><?xml version="1.0" encoding="utf-8"?>
<sst xmlns="http://schemas.openxmlformats.org/spreadsheetml/2006/main" count="313" uniqueCount="208">
  <si>
    <t>MACRS Percentages</t>
  </si>
  <si>
    <t>Year</t>
  </si>
  <si>
    <t>3-year</t>
  </si>
  <si>
    <t>5-year</t>
  </si>
  <si>
    <t>7-year</t>
  </si>
  <si>
    <t>10-year</t>
  </si>
  <si>
    <t>INPUTS</t>
  </si>
  <si>
    <t>Old Machine:</t>
  </si>
  <si>
    <t>New Machine:</t>
  </si>
  <si>
    <t>Original Price</t>
  </si>
  <si>
    <t>Current Value</t>
  </si>
  <si>
    <t>Installation Expenses</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</si>
  <si>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</si>
  <si>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</si>
  <si>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</si>
  <si>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</si>
  <si>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</si>
  <si>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</si>
  <si>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</si>
  <si>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</si>
  <si>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</si>
  <si>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</si>
  <si>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</si>
  <si>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</si>
  <si>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</si>
  <si>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</si>
  <si>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</si>
  <si>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</si>
  <si>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</si>
  <si>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</si>
  <si>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</si>
  <si>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</si>
  <si>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</si>
  <si>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</si>
  <si>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</si>
  <si>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</si>
  <si>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</si>
  <si>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</si>
  <si>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</si>
  <si>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</si>
  <si>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</si>
  <si>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</si>
  <si>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the word NEVER. </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</si>
  <si>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</si>
  <si>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</si>
  <si>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</si>
  <si>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</si>
  <si>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</si>
  <si>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</si>
  <si>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</si>
  <si>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</si>
  <si>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</si>
  <si>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</si>
  <si>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</si>
  <si>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</si>
  <si>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Using the inputs above, create one formula that computes the Net Present Value of the project. [2 Points]</t>
  </si>
  <si>
    <t>In the sentence above, xx.x% should be the MIRR of the project given the input settings, and</t>
  </si>
  <si>
    <t>acceptable, or it should be REJECTED if the MIRR indicates that the project should be rejected.</t>
  </si>
  <si>
    <t>Your formula does not need to consider the one case where you would be indifferent betwee</t>
  </si>
  <si>
    <t>accepting and rejecting the project.</t>
  </si>
  <si>
    <t xml:space="preserve">This project has an MIRR of xx.x% which indicates that the project should be ACCEPTED. </t>
  </si>
  <si>
    <t xml:space="preserve">the last word in the sentence should be ACCEPTED if the MIRR indicates that the project is </t>
  </si>
  <si>
    <t>RESAVE IT OFTEN WHILE YOU ARE WORKING ON IT.</t>
  </si>
  <si>
    <t>Your formula should work for any values of the inputs. [2 Points]</t>
  </si>
  <si>
    <t>rejecting this project? Your formula should work for any values of the inputs. [3 Points]</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</si>
  <si>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</si>
  <si>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</si>
  <si>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</si>
  <si>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</si>
  <si>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</si>
  <si>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</si>
  <si>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</si>
  <si>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</si>
  <si>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</si>
  <si>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</si>
  <si>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</si>
  <si>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</si>
  <si>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</si>
  <si>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</si>
  <si>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</si>
  <si>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</si>
  <si>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</si>
  <si>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</si>
  <si>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</si>
  <si>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</si>
  <si>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</si>
  <si>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</si>
  <si>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</si>
  <si>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</si>
  <si>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</si>
  <si>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</si>
  <si>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</si>
  <si>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</si>
  <si>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</si>
  <si>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</si>
  <si>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</si>
  <si>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</si>
  <si>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</si>
  <si>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</si>
  <si>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</si>
  <si>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</si>
  <si>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</si>
  <si>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</si>
  <si>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</si>
  <si>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</si>
  <si>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</si>
  <si>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</si>
  <si>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</si>
  <si>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 xml:space="preserve">When you are finished with this portion of the exam, save it to the </t>
  </si>
  <si>
    <t>Problem 6:</t>
  </si>
  <si>
    <t>Current
Machine</t>
  </si>
  <si>
    <t>Replacement
Machine</t>
  </si>
  <si>
    <t>Original Purchase Price</t>
  </si>
  <si>
    <t>There are 7 problem pages with points possible noted on the tabs.</t>
  </si>
  <si>
    <t>Number of Years Owned (1 to 5)</t>
  </si>
  <si>
    <t>Expected Before-Tax Salvage Value in 2 years</t>
  </si>
  <si>
    <t>Book
Value at
t=2</t>
  </si>
  <si>
    <t>Book Value at End of Year 2</t>
  </si>
  <si>
    <t>Before-Tax Salvage Value</t>
  </si>
  <si>
    <t>Gain or Loss</t>
  </si>
  <si>
    <t>Tax Effect of Gain or Loss</t>
  </si>
  <si>
    <t>After-Tax Salvage Value</t>
  </si>
  <si>
    <t>Years That
Current Asset
Has Been Owned</t>
  </si>
  <si>
    <t>Change in After-Tax Salvage Value - Year 2</t>
  </si>
  <si>
    <t>Multiple Choice: Enter the letter of the best response in the yellow cell.</t>
  </si>
  <si>
    <t>-2 points for each incorrect answer.</t>
  </si>
  <si>
    <t>A</t>
  </si>
  <si>
    <t>1.</t>
  </si>
  <si>
    <t>Projects A and B have the same expected lives, the same initial outlays, and are mutually exclusive. However, one project's cash flows are larger in the early years, while the other project has larger cash flows in the later years. The two NPV profiles are given below. Which of the statements A-E is the most correct?</t>
  </si>
  <si>
    <t>a.       Project A must have the larger cash flows in the later years.</t>
  </si>
  <si>
    <t>b.       Project B must have the larger cash flows in the later years.</t>
  </si>
  <si>
    <t>c.        Project B must be the better project and should be accepted.</t>
  </si>
  <si>
    <t>d.       Two of the above statements are correct.</t>
  </si>
  <si>
    <t>e.        None of the above statements are correct.</t>
  </si>
  <si>
    <t>C</t>
  </si>
  <si>
    <t>2.</t>
  </si>
  <si>
    <t>Assume that a project has normal cash flows (that is, the initial cash flow is negative and all other cash flows are positive). Which of the following statements is most correct?</t>
  </si>
  <si>
    <t xml:space="preserve">A. </t>
  </si>
  <si>
    <t>All else equal, the project's IRR increases as the cost of capital declines.</t>
  </si>
  <si>
    <t xml:space="preserve">B. </t>
  </si>
  <si>
    <t>All else equal, the project's IRR decreases as the cost of capital declines.</t>
  </si>
  <si>
    <t xml:space="preserve">C. </t>
  </si>
  <si>
    <t>The project has one and only one IRR.</t>
  </si>
  <si>
    <t xml:space="preserve">D. </t>
  </si>
  <si>
    <t>Statements A and C are correct.</t>
  </si>
  <si>
    <t xml:space="preserve">E. </t>
  </si>
  <si>
    <t>Statement B and C are correct.</t>
  </si>
  <si>
    <t>B</t>
  </si>
  <si>
    <t>3.</t>
  </si>
  <si>
    <t>Which of the following statements is (are) correct?</t>
  </si>
  <si>
    <t>The MIRR method assumes that cash flows are reinvested at the firm's borrowing rate, while the IRR method assumers reinvestment at the IRR.</t>
  </si>
  <si>
    <t>The MIRR method assumes that cash flows are reinvested at the firm's cost of capital, while the IRR method assumes reinvestment at the IRR.</t>
  </si>
  <si>
    <t>The MIRR will always be less than the IRR for any project.</t>
  </si>
  <si>
    <t>4.</t>
  </si>
  <si>
    <t>Assume you are comparing two mutually exclusive projects. Which of the following statements is most correct?</t>
  </si>
  <si>
    <t>The NPV and IRR rules always lead to the same accept/reject decision unless one or both projects are "non-normal" in the sense of having more than one change in sign in the cash flow stream.</t>
  </si>
  <si>
    <t>If a conflict exists between the NPV and the IRR, the conflict can always be elimiated by dropping the IRR and replacing it with the MIRR.</t>
  </si>
  <si>
    <t>There will be a meaningful (as opposed to irrelevant) conflict between the two decision rules only if the projects' NPV profiles cross, and even then only if the cost of capital is lower than the discount rate at which the crossover occurs.</t>
  </si>
  <si>
    <t>E</t>
  </si>
  <si>
    <t>5.</t>
  </si>
  <si>
    <t>Which of the following statements is (are) true?</t>
  </si>
  <si>
    <t>The IRR is the discount rate the makes NPV equal zero.</t>
  </si>
  <si>
    <t xml:space="preserve">Because the discounted payback period takes account of the cost of capital in the discount rate, it provides a better consideration of the risk of the project's cash flows than the simple payback period. </t>
  </si>
  <si>
    <t>If the NPV of a project is negative, then the IRR of the investment must be greater than the discount rate used to computer the net present value.</t>
  </si>
  <si>
    <t>Two of the above are correct.</t>
  </si>
  <si>
    <t>All of the above are correct.</t>
  </si>
  <si>
    <t>D</t>
  </si>
  <si>
    <t>6.</t>
  </si>
  <si>
    <t>Which of the following statements is the most correct?</t>
  </si>
  <si>
    <t>The rate of depreciation will often affect the incremental annual cash flows for a capital budgeting project even though depreciation itself is not a cash flow.</t>
  </si>
  <si>
    <t>In the analysis of capital budgeting projects, the interest expense from any debt that is used to fund the project is a cash flow that should be included in the annual cash flows of the project.</t>
  </si>
  <si>
    <t>In a firm with taxable income greater than zero, switching from straight-line to accelerated depreciation for a capital budgeting project will increase the project's NPV, other things equal.</t>
  </si>
  <si>
    <t>7.</t>
  </si>
  <si>
    <t>When conducting an NPV analysis on the cash flows of a new project, the firm should include all of the following cash flows except:</t>
  </si>
  <si>
    <t>Changes in net working capital attributable to the project.</t>
  </si>
  <si>
    <t>Previous expenditures associated with a market test to determine the feasibility of the project.</t>
  </si>
  <si>
    <t>Current rental income from a building owned by the firm that would be foregone if the building is used for the project.</t>
  </si>
  <si>
    <t>The decline in sales of an existing product as a direct result of the sales of the new products from this project.</t>
  </si>
  <si>
    <t>All of the above should be included.</t>
  </si>
  <si>
    <t>8.</t>
  </si>
  <si>
    <t>The equivalent annual annuity (EAA) for a capital budgeting project is the average annual net present value that the project generates.</t>
  </si>
  <si>
    <t>In a capital budgeting analysis where part of the funds used to finance the project are raised as debt, failure to include interest expense as a cash outflow will lead to an upward bias in the NPV.</t>
  </si>
  <si>
    <t>Equipment that is sold for less than its book value at the end of a project's life will produce a reduction in the firm's overal tax expense that should be attributed to the project as a positive cash flow in its terminal year.</t>
  </si>
  <si>
    <t>9.</t>
  </si>
  <si>
    <t>Which of the following constitutes an example of a cost that is not incremental, and therefore, not relevant in the capital budgeting decision?</t>
  </si>
  <si>
    <t>A firm has a parcel of land that can be used for a new plant site, or alternatively, can be used to grow watermelons for sale.</t>
  </si>
  <si>
    <t>A firm can produce a new cleaning product that will generate new sales, but some of the new sales will be from customers who switched from another product the company currently produces.</t>
  </si>
  <si>
    <t>A firm orders and receives a piece of new equipement that is shipped across the country and requires $25,000 in installation and set-up costs.</t>
  </si>
  <si>
    <t>Two of the above statements are examples of true incremental cash flows.</t>
  </si>
  <si>
    <t>All of the above statements are examples of true incremental cash flows.</t>
  </si>
  <si>
    <t>10.</t>
  </si>
  <si>
    <t>Project X has an internal rate of return (IRR) of 20%. Project Y has an IRR of 15%. Both projects have a positive net present value. Which of the following statements is most correct?</t>
  </si>
  <si>
    <t>Project X must have a higher NPV than Project Y.</t>
  </si>
  <si>
    <t>If the two projects have the same cost of capital, Project X must have the higher NPV.</t>
  </si>
  <si>
    <t>Project X must have a short payback period than Project Y.</t>
  </si>
  <si>
    <t>More than one of the above are correct.</t>
  </si>
  <si>
    <t>None of the above are correct.</t>
  </si>
  <si>
    <t>DO NOT CHANGE ANYTHING BELOW THIS LINE</t>
  </si>
  <si>
    <t>Increased Sales</t>
  </si>
  <si>
    <t>Problem 7</t>
  </si>
  <si>
    <r>
      <t xml:space="preserve">COMPUTER YOU ARE USING </t>
    </r>
    <r>
      <rPr>
        <b/>
        <u/>
        <sz val="14"/>
        <color rgb="FFFF0000"/>
        <rFont val="Calibri"/>
        <family val="2"/>
        <scheme val="minor"/>
      </rPr>
      <t>WITH YOUR NAME IN THE FILENAME</t>
    </r>
    <r>
      <rPr>
        <b/>
        <sz val="14"/>
        <color rgb="FFFF0000"/>
        <rFont val="Calibri"/>
        <family val="2"/>
        <scheme val="minor"/>
      </rPr>
      <t>.</t>
    </r>
  </si>
  <si>
    <t>TEST EXCEPT THE COMPUTER YOU ARE USING AND THIS FILE.</t>
  </si>
  <si>
    <t>There are 9 tabbed pages in this exam spreadsheet including this page.</t>
  </si>
  <si>
    <t>There is one page with 10 multiple choice questions each worth 2 points.</t>
  </si>
  <si>
    <t>Total points for the problems sum to 80.</t>
  </si>
  <si>
    <t>desktop, close Excel, and tell your proctor you are finished.</t>
  </si>
  <si>
    <t>Expected value in 3 years</t>
  </si>
  <si>
    <t xml:space="preserve"> CASH FLOWS FOR YEARS 1 to 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</si>
</sst>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0">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2" fillId="0" borderId="0" xfId="0" applyNumberFormat="1" applyFont="1"/>
    <xf numFmtId="10" fontId="2" fillId="0" borderId="0" xfId="0" applyNumberFormat="1" applyFont="1"/>
    <xf numFmtId="44" fontId="8" fillId="0" borderId="0" xfId="0" applyNumberFormat="1"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2"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3" fillId="0" borderId="0" xfId="0" applyFont="1" applyAlignment="1">
      <alignment horizontal="left" vertical="center"/>
    </xf>
    <xf numFmtId="0" fontId="15" fillId="4" borderId="18" xfId="0" applyFont="1" applyFill="1" applyBorder="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3" fillId="0" borderId="0" xfId="0" applyFont="1" applyAlignment="1">
      <alignment vertical="top"/>
    </xf>
    <xf numFmtId="0" fontId="13" fillId="0" borderId="0" xfId="0" applyFont="1" applyAlignment="1">
      <alignment horizontal="left" vertical="top"/>
    </xf>
    <xf numFmtId="0" fontId="15" fillId="0" borderId="0" xfId="0" applyFont="1" applyAlignment="1">
      <alignment horizontal="center"/>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0" fontId="9" fillId="0" borderId="0" xfId="0" applyFont="1"/>
    <xf numFmtId="0" fontId="10" fillId="0" borderId="0" xfId="0" applyFont="1"/>
    <xf numFmtId="43" fontId="6" fillId="0" borderId="0" xfId="0" applyNumberFormat="1" applyFont="1" applyAlignment="1">
      <alignment horizontal="center"/>
    </xf>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3" fillId="0" borderId="0" xfId="0" applyFont="1" applyAlignment="1">
      <alignment horizontal="left" vertical="top" wrapText="1"/>
    </xf>
    <xf numFmtId="0" fontId="13" fillId="0" borderId="0" xfId="0" applyFont="1" applyAlignment="1">
      <alignment horizontal="left" vertical="top"/>
    </xf>
    <xf numFmtId="0" fontId="14" fillId="0" borderId="0" xfId="0" applyFont="1" applyAlignment="1">
      <alignment horizontal="center"/>
    </xf>
    <xf numFmtId="0" fontId="9" fillId="0" borderId="0" xfId="0" quotePrefix="1" applyFont="1" applyAlignment="1">
      <alignment horizontal="center"/>
    </xf>
    <xf numFmtId="0" fontId="13" fillId="0" borderId="0" xfId="0" applyFont="1" applyAlignment="1">
      <alignment horizontal="center" vertical="top" wrapText="1"/>
    </xf>
    <xf numFmtId="0" fontId="16" fillId="2" borderId="0" xfId="0" applyFont="1" applyFill="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 Profile</a:t>
            </a:r>
          </a:p>
        </c:rich>
      </c:tx>
      <c:overlay val="0"/>
    </c:title>
    <c:autoTitleDeleted val="0"/>
    <c:plotArea>
      <c:layout/>
      <c:scatterChart>
        <c:scatterStyle val="smoothMarker"/>
        <c:varyColors val="0"/>
        <c:ser>
          <c:idx val="1"/>
          <c:order val="0"/>
          <c:marker>
            <c:symbol val="none"/>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7600</c:v>
                </c:pt>
                <c:pt idx="1">
                  <c:v>6203.2407841895329</c:v>
                </c:pt>
                <c:pt idx="2">
                  <c:v>4947.8041225061897</c:v>
                </c:pt>
                <c:pt idx="3">
                  <c:v>3816.1309656172361</c:v>
                </c:pt>
                <c:pt idx="4">
                  <c:v>2793.1853263444682</c:v>
                </c:pt>
                <c:pt idx="5">
                  <c:v>1866.0477962655496</c:v>
                </c:pt>
                <c:pt idx="6">
                  <c:v>1023.5810845449141</c:v>
                </c:pt>
                <c:pt idx="7">
                  <c:v>256.1537314263951</c:v>
                </c:pt>
                <c:pt idx="8">
                  <c:v>-1085.9157461672658</c:v>
                </c:pt>
                <c:pt idx="9">
                  <c:v>-1674.1683813443069</c:v>
                </c:pt>
                <c:pt idx="10">
                  <c:v>-2214.8953841624407</c:v>
                </c:pt>
                <c:pt idx="11">
                  <c:v>-2712.9640998074919</c:v>
                </c:pt>
                <c:pt idx="12">
                  <c:v>-3172.6553880397641</c:v>
                </c:pt>
                <c:pt idx="13">
                  <c:v>-3597.7437160909176</c:v>
                </c:pt>
                <c:pt idx="14">
                  <c:v>-3991.5651313321105</c:v>
                </c:pt>
              </c:numCache>
            </c:numRef>
          </c:yVal>
          <c:smooth val="1"/>
        </c:ser>
        <c:dLbls>
          <c:showLegendKey val="0"/>
          <c:showVal val="0"/>
          <c:showCatName val="0"/>
          <c:showSerName val="0"/>
          <c:showPercent val="0"/>
          <c:showBubbleSize val="0"/>
        </c:dLbls>
        <c:axId val="114919680"/>
        <c:axId val="170003072"/>
      </c:scatterChart>
      <c:valAx>
        <c:axId val="114919680"/>
        <c:scaling>
          <c:orientation val="minMax"/>
        </c:scaling>
        <c:delete val="0"/>
        <c:axPos val="b"/>
        <c:title>
          <c:tx>
            <c:rich>
              <a:bodyPr/>
              <a:lstStyle/>
              <a:p>
                <a:pPr>
                  <a:defRPr/>
                </a:pPr>
                <a:r>
                  <a:rPr lang="en-US"/>
                  <a:t>Discount Rate</a:t>
                </a:r>
              </a:p>
            </c:rich>
          </c:tx>
          <c:overlay val="0"/>
        </c:title>
        <c:numFmt formatCode="0%" sourceLinked="1"/>
        <c:majorTickMark val="none"/>
        <c:minorTickMark val="none"/>
        <c:tickLblPos val="nextTo"/>
        <c:crossAx val="170003072"/>
        <c:crosses val="autoZero"/>
        <c:crossBetween val="midCat"/>
      </c:valAx>
      <c:valAx>
        <c:axId val="170003072"/>
        <c:scaling>
          <c:orientation val="minMax"/>
        </c:scaling>
        <c:delete val="0"/>
        <c:axPos val="l"/>
        <c:majorGridlines/>
        <c:title>
          <c:tx>
            <c:rich>
              <a:bodyPr/>
              <a:lstStyle/>
              <a:p>
                <a:pPr>
                  <a:defRPr/>
                </a:pPr>
                <a:r>
                  <a:rPr lang="en-US"/>
                  <a:t>NPV</a:t>
                </a:r>
              </a:p>
            </c:rich>
          </c:tx>
          <c:overlay val="0"/>
        </c:title>
        <c:numFmt formatCode="_(&quot;$&quot;* #,##0_);_(&quot;$&quot;* \(#,##0\);_(&quot;$&quot;* &quot;-&quot;_);_(@_)" sourceLinked="1"/>
        <c:majorTickMark val="none"/>
        <c:minorTickMark val="none"/>
        <c:tickLblPos val="nextTo"/>
        <c:crossAx val="114919680"/>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298450</xdr:colOff>
      <xdr:row>31</xdr:row>
      <xdr:rowOff>139700</xdr:rowOff>
    </xdr:from>
    <xdr:to>
      <xdr:col>15</xdr:col>
      <xdr:colOff>565150</xdr:colOff>
      <xdr:row>37</xdr:row>
      <xdr:rowOff>114300</xdr:rowOff>
    </xdr:to>
    <xdr:sp macro="" textlink="">
      <xdr:nvSpPr>
        <xdr:cNvPr id="5" name="Rectangle 4"/>
        <xdr:cNvSpPr/>
      </xdr:nvSpPr>
      <xdr:spPr>
        <a:xfrm>
          <a:off x="8769350" y="6000750"/>
          <a:ext cx="2400300" cy="109855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solidFill>
                <a:schemeClr val="dk1"/>
              </a:solidFill>
              <a:effectLst/>
              <a:latin typeface="+mn-lt"/>
              <a:ea typeface="+mn-ea"/>
              <a:cs typeface="+mn-cs"/>
            </a:rPr>
            <a:t>The Supreme Shoe Company</a:t>
          </a:r>
          <a:r>
            <a:rPr lang="en-US" sz="1100" baseline="0">
              <a:solidFill>
                <a:schemeClr val="dk1"/>
              </a:solidFill>
              <a:effectLst/>
              <a:latin typeface="+mn-lt"/>
              <a:ea typeface="+mn-ea"/>
              <a:cs typeface="+mn-cs"/>
            </a:rPr>
            <a:t> is considering the purchase of a new, fully-automated machine to replace a manually operated one. The machine being replaced, now 1 year old, originally had an expected life of 4 years, is being depreciated as a  5-year MACRS asset from its purchase price of $42,800. It can be sold now for $25,600. </a:t>
          </a:r>
          <a:r>
            <a:rPr lang="en-US" sz="1100" b="0" baseline="0">
              <a:solidFill>
                <a:schemeClr val="dk1"/>
              </a:solidFill>
              <a:effectLst/>
              <a:latin typeface="+mn-lt"/>
              <a:ea typeface="+mn-ea"/>
              <a:cs typeface="+mn-cs"/>
            </a:rPr>
            <a:t>If the old machine is used for 3 more years instead of being replaced now, it is expected to have  a $12,350 before-tax residual value at that time.</a:t>
          </a:r>
        </a:p>
        <a:p>
          <a:endParaRPr lang="en-US">
            <a:effectLst/>
          </a:endParaRPr>
        </a:p>
        <a:p>
          <a:r>
            <a:rPr lang="en-US" sz="1100" baseline="0">
              <a:solidFill>
                <a:schemeClr val="dk1"/>
              </a:solidFill>
              <a:effectLst/>
              <a:latin typeface="+mn-lt"/>
              <a:ea typeface="+mn-ea"/>
              <a:cs typeface="+mn-cs"/>
            </a:rPr>
            <a:t>The annual costs of maintenance and defects on the old machine are $2,000 and $3,000 respectively. The replacement machine being considered has a purchase price of </a:t>
          </a:r>
          <a:r>
            <a:rPr lang="en-US" sz="1100" b="0" baseline="0">
              <a:solidFill>
                <a:schemeClr val="dk1"/>
              </a:solidFill>
              <a:effectLst/>
              <a:latin typeface="+mn-lt"/>
              <a:ea typeface="+mn-ea"/>
              <a:cs typeface="+mn-cs"/>
            </a:rPr>
            <a:t>$60,000 </a:t>
          </a:r>
          <a:r>
            <a:rPr lang="en-US" sz="1100" baseline="0">
              <a:solidFill>
                <a:schemeClr val="dk1"/>
              </a:solidFill>
              <a:effectLst/>
              <a:latin typeface="+mn-lt"/>
              <a:ea typeface="+mn-ea"/>
              <a:cs typeface="+mn-cs"/>
            </a:rPr>
            <a:t>and an expected salvage value of $13,500 at the end of its 3-year life. There will also be shipping and installation expenses of $3,500. The constant investment in raw materials would decrease by a total of $6,000 from the current level with the old machine if the new machine is purchased and the old one is salvaged. The company expects that annual maintenance costs on the new machine will be $3,500 while defects will cost $5,000. The new machine will also result in additional productive capacity so sales will increase by $10,500 per year due to increased output. </a:t>
          </a:r>
          <a:r>
            <a:rPr lang="en-US" sz="1100" b="0" baseline="0">
              <a:solidFill>
                <a:schemeClr val="dk1"/>
              </a:solidFill>
              <a:effectLst/>
              <a:latin typeface="+mn-lt"/>
              <a:ea typeface="+mn-ea"/>
              <a:cs typeface="+mn-cs"/>
            </a:rPr>
            <a:t>The new machine will be depreciated as a 5-year MACRS-class asset. </a:t>
          </a: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$12,500 and determined that existing facilities could support this new machine with no other changes. In order to purchase the new machine, the company would have to take on new debt of $30,000 at 10% interest, resulting in increased interest expense of 12,000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4 TOTAL CASH FLOWS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data table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[5 Points]</a:t>
          </a:r>
          <a:endParaRPr lang="en-US" sz="1100"/>
        </a:p>
      </xdr:txBody>
    </xdr:sp>
    <xdr:clientData/>
  </xdr:twoCellAnchor>
  <xdr:twoCellAnchor>
    <xdr:from>
      <xdr:col>2</xdr:col>
      <xdr:colOff>99392</xdr:colOff>
      <xdr:row>53</xdr:row>
      <xdr:rowOff>41413</xdr:rowOff>
    </xdr:from>
    <xdr:to>
      <xdr:col>9</xdr:col>
      <xdr:colOff>66262</xdr:colOff>
      <xdr:row>67</xdr:row>
      <xdr:rowOff>115956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387350</xdr:colOff>
      <xdr:row>2</xdr:row>
      <xdr:rowOff>152400</xdr:rowOff>
    </xdr:from>
    <xdr:to>
      <xdr:col>7</xdr:col>
      <xdr:colOff>273050</xdr:colOff>
      <xdr:row>17</xdr:row>
      <xdr:rowOff>146050</xdr:rowOff>
    </xdr:to>
    <xdr:sp macro="" textlink="">
      <xdr:nvSpPr>
        <xdr:cNvPr id="2" name="TextBox 1"/>
        <xdr:cNvSpPr txBox="1"/>
      </xdr:nvSpPr>
      <xdr:spPr>
        <a:xfrm>
          <a:off x="387350" y="635000"/>
          <a:ext cx="4152900" cy="282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two more years. If it is replaced, the new machine will be used for two years. Both machines are 5-year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five-year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220980</xdr:colOff>
      <xdr:row>6</xdr:row>
      <xdr:rowOff>76200</xdr:rowOff>
    </xdr:from>
    <xdr:to>
      <xdr:col>10</xdr:col>
      <xdr:colOff>266701</xdr:colOff>
      <xdr:row>7</xdr:row>
      <xdr:rowOff>68580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 y="1348740"/>
          <a:ext cx="3985261" cy="2217420"/>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4"/>
  <sheetViews>
    <sheetView zoomScale="130" zoomScaleNormal="130" workbookViewId="0">
      <selection activeCell="L13" sqref="L13"/>
    </sheetView>
  </sheetViews>
  <sheetFormatPr defaultColWidth="8.6640625" defaultRowHeight="14.4" x14ac:dyDescent="0.3"/>
  <cols>
    <col min="1" max="1" width="4.44140625" style="2" customWidth="1"/>
    <col min="2" max="16384" width="8.6640625" style="2"/>
  </cols>
  <sheetData>
    <row r="1" spans="2:2" ht="10.199999999999999" customHeight="1" x14ac:dyDescent="0.3">
      <c r="B1" s="118"/>
    </row>
    <row r="2" spans="2:2" ht="19.5" customHeight="1" x14ac:dyDescent="0.35">
      <c r="B2" s="119" t="s">
        <v>38</v>
      </c>
    </row>
    <row r="3" spans="2:2" ht="19.5" customHeight="1" x14ac:dyDescent="0.35">
      <c r="B3" s="119" t="s">
        <v>200</v>
      </c>
    </row>
    <row r="4" spans="2:2" ht="19.5" customHeight="1" x14ac:dyDescent="0.35">
      <c r="B4" s="119" t="s">
        <v>62</v>
      </c>
    </row>
    <row r="5" spans="2:2" ht="7.2" customHeight="1" x14ac:dyDescent="0.35">
      <c r="B5" s="119"/>
    </row>
    <row r="6" spans="2:2" ht="19.5" customHeight="1" x14ac:dyDescent="0.35">
      <c r="B6" s="119" t="s">
        <v>39</v>
      </c>
    </row>
    <row r="7" spans="2:2" ht="19.5" customHeight="1" x14ac:dyDescent="0.35">
      <c r="B7" s="119" t="s">
        <v>201</v>
      </c>
    </row>
    <row r="8" spans="2:2" ht="3.6" customHeight="1" x14ac:dyDescent="0.35">
      <c r="B8" s="119"/>
    </row>
    <row r="9" spans="2:2" ht="19.5" customHeight="1" x14ac:dyDescent="0.3">
      <c r="B9" s="118" t="s">
        <v>202</v>
      </c>
    </row>
    <row r="10" spans="2:2" ht="13.5" customHeight="1" x14ac:dyDescent="0.3">
      <c r="B10" s="118" t="s">
        <v>113</v>
      </c>
    </row>
    <row r="11" spans="2:2" ht="16.5" customHeight="1" x14ac:dyDescent="0.3">
      <c r="B11" s="118" t="s">
        <v>203</v>
      </c>
    </row>
    <row r="12" spans="2:2" ht="10.95" customHeight="1" x14ac:dyDescent="0.3">
      <c r="B12" s="118"/>
    </row>
    <row r="13" spans="2:2" ht="16.5" customHeight="1" x14ac:dyDescent="0.3">
      <c r="B13" s="118" t="s">
        <v>40</v>
      </c>
    </row>
    <row r="14" spans="2:2" ht="16.5" customHeight="1" x14ac:dyDescent="0.3">
      <c r="B14" s="118" t="s">
        <v>41</v>
      </c>
    </row>
    <row r="15" spans="2:2" ht="6.6" customHeight="1" x14ac:dyDescent="0.3">
      <c r="B15" s="118"/>
    </row>
    <row r="16" spans="2:2" ht="16.5" customHeight="1" x14ac:dyDescent="0.3">
      <c r="B16" s="118" t="s">
        <v>204</v>
      </c>
    </row>
    <row r="17" spans="2:2" ht="16.5" customHeight="1" x14ac:dyDescent="0.3">
      <c r="B17" s="118"/>
    </row>
    <row r="18" spans="2:2" ht="22.95" customHeight="1" x14ac:dyDescent="0.4">
      <c r="B18" s="120" t="s">
        <v>108</v>
      </c>
    </row>
    <row r="19" spans="2:2" ht="21" x14ac:dyDescent="0.4">
      <c r="B19" s="120" t="s">
        <v>205</v>
      </c>
    </row>
    <row r="20" spans="2:2" ht="21" x14ac:dyDescent="0.4">
      <c r="B20" s="120"/>
    </row>
    <row r="21" spans="2:2" ht="21" x14ac:dyDescent="0.4">
      <c r="B21" s="120"/>
    </row>
    <row r="22" spans="2:2" ht="21" x14ac:dyDescent="0.4">
      <c r="B22" s="120"/>
    </row>
    <row r="23" spans="2:2" ht="21" x14ac:dyDescent="0.4">
      <c r="B23" s="47"/>
    </row>
    <row r="24" spans="2:2" ht="21" x14ac:dyDescent="0.4">
      <c r="B24" s="4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tabSelected="1" workbookViewId="0">
      <selection activeCell="A2" sqref="A2"/>
    </sheetView>
  </sheetViews>
  <sheetFormatPr defaultColWidth="9.33203125" defaultRowHeight="14.4" x14ac:dyDescent="0.3"/>
  <cols>
    <col min="1" max="1" width="4.44140625" style="2" customWidth="1"/>
    <col min="2" max="2" width="9.33203125" style="2" bestFit="1" customWidth="1"/>
    <col min="3" max="3" width="9.33203125" style="2"/>
    <col min="4" max="4" width="12.33203125" style="2" customWidth="1"/>
    <col min="5" max="5" width="11.6640625" style="2" bestFit="1" customWidth="1"/>
    <col min="6" max="6" width="9.33203125" style="2"/>
    <col min="7" max="7" width="18" style="2" customWidth="1"/>
    <col min="8" max="8" width="0.5546875" style="2" customWidth="1"/>
    <col min="9" max="11" width="12" style="2" customWidth="1"/>
    <col min="12" max="13" width="10.6640625" style="2" customWidth="1"/>
    <col min="14" max="14" width="9.33203125" style="2"/>
    <col min="15" max="15" width="10.5546875" style="2" bestFit="1" customWidth="1"/>
    <col min="16" max="16384" width="9.33203125" style="2"/>
  </cols>
  <sheetData>
    <row r="8" spans="13:17" ht="19.2" thickBot="1" x14ac:dyDescent="0.5">
      <c r="M8" s="122" t="s">
        <v>0</v>
      </c>
      <c r="N8" s="122"/>
      <c r="O8" s="122"/>
      <c r="P8" s="122"/>
      <c r="Q8" s="122"/>
    </row>
    <row r="9" spans="13:17" ht="15" thickBot="1" x14ac:dyDescent="0.4">
      <c r="M9" s="14" t="s">
        <v>1</v>
      </c>
      <c r="N9" s="15" t="s">
        <v>2</v>
      </c>
      <c r="O9" s="15" t="s">
        <v>3</v>
      </c>
      <c r="P9" s="15" t="s">
        <v>4</v>
      </c>
      <c r="Q9" s="16" t="s">
        <v>5</v>
      </c>
    </row>
    <row r="10" spans="13:17" ht="14.7" x14ac:dyDescent="0.35">
      <c r="M10" s="11">
        <v>1</v>
      </c>
      <c r="N10" s="12">
        <v>0.33329999999999999</v>
      </c>
      <c r="O10" s="12">
        <v>0.2</v>
      </c>
      <c r="P10" s="12">
        <v>0.1429</v>
      </c>
      <c r="Q10" s="13">
        <v>0.1</v>
      </c>
    </row>
    <row r="11" spans="13:17" ht="14.7" x14ac:dyDescent="0.35">
      <c r="M11" s="7">
        <v>2</v>
      </c>
      <c r="N11" s="6">
        <v>0.44450000000000001</v>
      </c>
      <c r="O11" s="6">
        <v>0.32</v>
      </c>
      <c r="P11" s="6">
        <v>0.24490000000000001</v>
      </c>
      <c r="Q11" s="8">
        <v>0.18</v>
      </c>
    </row>
    <row r="12" spans="13:17" ht="14.7" x14ac:dyDescent="0.35">
      <c r="M12" s="7">
        <v>3</v>
      </c>
      <c r="N12" s="6">
        <v>0.14810000000000001</v>
      </c>
      <c r="O12" s="6">
        <v>0.192</v>
      </c>
      <c r="P12" s="6">
        <v>0.1749</v>
      </c>
      <c r="Q12" s="8">
        <v>0.14399999999999999</v>
      </c>
    </row>
    <row r="13" spans="13:17" ht="14.7" x14ac:dyDescent="0.35">
      <c r="M13" s="7">
        <v>4</v>
      </c>
      <c r="N13" s="6">
        <v>7.4099999999999999E-2</v>
      </c>
      <c r="O13" s="6">
        <v>0.1152</v>
      </c>
      <c r="P13" s="6">
        <v>0.1249</v>
      </c>
      <c r="Q13" s="8">
        <v>0.1152</v>
      </c>
    </row>
    <row r="14" spans="13:17" ht="14.7" x14ac:dyDescent="0.35">
      <c r="M14" s="7">
        <v>5</v>
      </c>
      <c r="N14" s="17"/>
      <c r="O14" s="6">
        <v>0.1152</v>
      </c>
      <c r="P14" s="6">
        <v>8.9300000000000004E-2</v>
      </c>
      <c r="Q14" s="8">
        <v>9.2200000000000004E-2</v>
      </c>
    </row>
    <row r="15" spans="13:17" ht="14.7" x14ac:dyDescent="0.35">
      <c r="M15" s="7">
        <v>6</v>
      </c>
      <c r="N15" s="17"/>
      <c r="O15" s="6">
        <v>5.7599999999999998E-2</v>
      </c>
      <c r="P15" s="6">
        <v>8.9200000000000002E-2</v>
      </c>
      <c r="Q15" s="8">
        <v>7.3700000000000002E-2</v>
      </c>
    </row>
    <row r="16" spans="13:17" ht="14.7" x14ac:dyDescent="0.35">
      <c r="M16" s="7">
        <v>7</v>
      </c>
      <c r="N16" s="17"/>
      <c r="O16" s="17"/>
      <c r="P16" s="6">
        <v>8.9300000000000004E-2</v>
      </c>
      <c r="Q16" s="8">
        <v>6.5500000000000003E-2</v>
      </c>
    </row>
    <row r="17" spans="1:36" ht="14.7" x14ac:dyDescent="0.35">
      <c r="M17" s="7">
        <v>8</v>
      </c>
      <c r="N17" s="17"/>
      <c r="O17" s="17"/>
      <c r="P17" s="6">
        <v>4.4600000000000001E-2</v>
      </c>
      <c r="Q17" s="8">
        <v>6.5500000000000003E-2</v>
      </c>
    </row>
    <row r="18" spans="1:36" ht="14.7" x14ac:dyDescent="0.35">
      <c r="M18" s="7">
        <v>9</v>
      </c>
      <c r="N18" s="17"/>
      <c r="O18" s="17"/>
      <c r="P18" s="17"/>
      <c r="Q18" s="8">
        <v>6.5600000000000006E-2</v>
      </c>
    </row>
    <row r="19" spans="1:36" ht="14.7" x14ac:dyDescent="0.35">
      <c r="M19" s="7">
        <v>10</v>
      </c>
      <c r="N19" s="17"/>
      <c r="O19" s="17"/>
      <c r="P19" s="17"/>
      <c r="Q19" s="8">
        <v>6.5500000000000003E-2</v>
      </c>
    </row>
    <row r="20" spans="1:36" ht="15" thickBot="1" x14ac:dyDescent="0.4">
      <c r="M20" s="9">
        <v>11</v>
      </c>
      <c r="N20" s="18"/>
      <c r="O20" s="18"/>
      <c r="P20" s="18"/>
      <c r="Q20" s="10">
        <v>3.2800000000000003E-2</v>
      </c>
    </row>
    <row r="27" spans="1:36" ht="21" x14ac:dyDescent="0.35">
      <c r="A27" s="1"/>
      <c r="B27" s="123" t="s">
        <v>6</v>
      </c>
      <c r="C27" s="123"/>
      <c r="D27" s="123"/>
      <c r="E27" s="123"/>
      <c r="F27" s="123"/>
      <c r="G27" s="123"/>
      <c r="H27" s="123"/>
      <c r="I27" s="123"/>
      <c r="J27" s="123"/>
      <c r="K27" s="123"/>
      <c r="L27" s="123"/>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3">
      <c r="A29" s="1"/>
      <c r="B29" s="112" t="s">
        <v>7</v>
      </c>
      <c r="C29" s="112"/>
      <c r="D29" s="112"/>
      <c r="E29" s="112"/>
      <c r="F29" s="112" t="s">
        <v>8</v>
      </c>
      <c r="G29" s="112"/>
      <c r="H29" s="116"/>
      <c r="I29" s="112"/>
      <c r="J29" s="112" t="s">
        <v>13</v>
      </c>
      <c r="K29" s="109"/>
      <c r="L29" s="109"/>
      <c r="M29" s="1"/>
      <c r="N29" s="1"/>
      <c r="O29" s="1"/>
      <c r="P29" s="1"/>
      <c r="Q29" s="1"/>
      <c r="R29" s="1"/>
      <c r="S29" s="1"/>
      <c r="T29" s="1"/>
      <c r="U29" s="1"/>
      <c r="V29" s="1"/>
      <c r="W29" s="1"/>
      <c r="X29" s="1"/>
      <c r="Y29" s="1"/>
      <c r="Z29" s="1"/>
      <c r="AA29" s="1"/>
      <c r="AB29" s="1"/>
      <c r="AC29" s="1"/>
      <c r="AD29" s="1"/>
      <c r="AE29" s="1"/>
      <c r="AF29" s="1"/>
      <c r="AG29" s="1"/>
      <c r="AH29" s="1"/>
      <c r="AI29" s="1"/>
      <c r="AJ29" s="1"/>
    </row>
    <row r="30" spans="1:36" ht="14.7" customHeight="1" x14ac:dyDescent="0.3">
      <c r="A30" s="1"/>
      <c r="B30" s="113" t="s">
        <v>9</v>
      </c>
      <c r="C30" s="109"/>
      <c r="D30" s="109"/>
      <c r="E30" s="114">
        <v>42800</v>
      </c>
      <c r="F30" s="113" t="s">
        <v>9</v>
      </c>
      <c r="G30" s="109"/>
      <c r="H30" s="109"/>
      <c r="I30" s="114">
        <v>60000</v>
      </c>
      <c r="J30" s="113" t="s">
        <v>14</v>
      </c>
      <c r="K30" s="109"/>
      <c r="L30" s="115">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ht="14.7" customHeight="1" x14ac:dyDescent="0.3">
      <c r="A31" s="1"/>
      <c r="B31" s="113" t="s">
        <v>10</v>
      </c>
      <c r="C31" s="109"/>
      <c r="D31" s="109"/>
      <c r="E31" s="114">
        <v>25600</v>
      </c>
      <c r="F31" s="113" t="s">
        <v>11</v>
      </c>
      <c r="G31" s="109"/>
      <c r="H31" s="109"/>
      <c r="I31" s="114">
        <v>3500</v>
      </c>
      <c r="J31" s="113" t="s">
        <v>15</v>
      </c>
      <c r="K31" s="109"/>
      <c r="L31" s="115">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ht="14.7" customHeight="1" x14ac:dyDescent="0.3">
      <c r="A32" s="1"/>
      <c r="B32" s="113" t="s">
        <v>206</v>
      </c>
      <c r="C32" s="109"/>
      <c r="D32" s="109"/>
      <c r="E32" s="114">
        <v>12350</v>
      </c>
      <c r="F32" s="113" t="s">
        <v>206</v>
      </c>
      <c r="G32" s="109"/>
      <c r="H32" s="109"/>
      <c r="I32" s="114">
        <v>13500</v>
      </c>
      <c r="J32" s="111"/>
      <c r="K32" s="110"/>
      <c r="L32" s="110"/>
      <c r="M32" s="1"/>
      <c r="N32" s="1"/>
      <c r="O32" s="1"/>
      <c r="P32" s="1"/>
      <c r="Q32" s="1"/>
      <c r="R32" s="1"/>
      <c r="S32" s="1"/>
      <c r="T32" s="1"/>
      <c r="U32" s="1"/>
      <c r="V32" s="1"/>
      <c r="W32" s="1"/>
      <c r="X32" s="1"/>
      <c r="Y32" s="1"/>
      <c r="Z32" s="1"/>
      <c r="AA32" s="1"/>
      <c r="AB32" s="1"/>
      <c r="AC32" s="1"/>
      <c r="AD32" s="1"/>
      <c r="AE32" s="1"/>
      <c r="AF32" s="1"/>
      <c r="AG32" s="1"/>
      <c r="AH32" s="1"/>
      <c r="AI32" s="1"/>
      <c r="AJ32" s="1"/>
    </row>
    <row r="33" spans="1:36" ht="14.7" customHeight="1" x14ac:dyDescent="0.3">
      <c r="A33" s="1"/>
      <c r="B33" s="113" t="s">
        <v>12</v>
      </c>
      <c r="C33" s="109"/>
      <c r="D33" s="109"/>
      <c r="E33" s="114">
        <v>5000</v>
      </c>
      <c r="F33" s="113" t="s">
        <v>12</v>
      </c>
      <c r="G33" s="109"/>
      <c r="H33" s="109"/>
      <c r="I33" s="114">
        <v>8500</v>
      </c>
      <c r="J33" s="111"/>
      <c r="K33" s="110"/>
      <c r="L33" s="110"/>
      <c r="M33" s="1"/>
      <c r="N33" s="1"/>
      <c r="O33" s="1"/>
      <c r="P33" s="1"/>
      <c r="Q33" s="1"/>
      <c r="R33" s="1"/>
      <c r="S33" s="1"/>
      <c r="T33" s="1"/>
      <c r="U33" s="1"/>
      <c r="V33" s="1"/>
      <c r="W33" s="1"/>
      <c r="X33" s="1"/>
      <c r="Y33" s="1"/>
      <c r="Z33" s="1"/>
      <c r="AA33" s="1"/>
      <c r="AB33" s="1"/>
      <c r="AC33" s="1"/>
      <c r="AD33" s="1"/>
      <c r="AE33" s="1"/>
      <c r="AF33" s="1"/>
      <c r="AG33" s="1"/>
      <c r="AH33" s="1"/>
      <c r="AI33" s="1"/>
      <c r="AJ33" s="1"/>
    </row>
    <row r="34" spans="1:36" ht="14.7" customHeight="1" x14ac:dyDescent="0.3">
      <c r="A34" s="1"/>
      <c r="B34" s="113"/>
      <c r="C34" s="109"/>
      <c r="D34" s="109"/>
      <c r="E34" s="114"/>
      <c r="F34" s="113" t="s">
        <v>198</v>
      </c>
      <c r="G34" s="109"/>
      <c r="H34" s="109"/>
      <c r="I34" s="114">
        <v>10500</v>
      </c>
      <c r="J34" s="111"/>
      <c r="K34" s="110"/>
      <c r="L34" s="110"/>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3">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3">
      <c r="A36" s="1"/>
      <c r="B36" s="123" t="s">
        <v>16</v>
      </c>
      <c r="C36" s="123"/>
      <c r="D36" s="123"/>
      <c r="E36" s="123"/>
      <c r="F36" s="123"/>
      <c r="G36" s="123"/>
      <c r="H36" s="123"/>
      <c r="I36" s="123"/>
      <c r="J36" s="123"/>
      <c r="K36" s="123"/>
      <c r="L36" s="123"/>
      <c r="M36" s="123"/>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3">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3"/>
    <row r="39" spans="1:36" s="1" customFormat="1" ht="18" x14ac:dyDescent="0.6">
      <c r="B39" s="124" t="s">
        <v>65</v>
      </c>
      <c r="C39" s="124"/>
      <c r="D39" s="124"/>
      <c r="E39" s="124"/>
      <c r="G39" s="125" t="s">
        <v>207</v>
      </c>
      <c r="H39" s="125"/>
      <c r="I39" s="125"/>
      <c r="J39" s="125"/>
      <c r="K39" s="125"/>
    </row>
    <row r="40" spans="1:36" s="1" customFormat="1" ht="18" x14ac:dyDescent="0.6">
      <c r="B40" s="1" t="s">
        <v>66</v>
      </c>
      <c r="E40" s="1">
        <f>-I30</f>
        <v>-60000</v>
      </c>
      <c r="I40" s="121" t="s">
        <v>67</v>
      </c>
      <c r="J40" s="121" t="s">
        <v>68</v>
      </c>
      <c r="K40" s="121" t="s">
        <v>69</v>
      </c>
      <c r="O40" s="52"/>
    </row>
    <row r="41" spans="1:36" s="1" customFormat="1" x14ac:dyDescent="0.3">
      <c r="B41" s="1" t="s">
        <v>70</v>
      </c>
      <c r="E41" s="1">
        <f>-I31</f>
        <v>-3500</v>
      </c>
      <c r="G41" s="1" t="s">
        <v>71</v>
      </c>
      <c r="I41" s="1">
        <f>$I$30*O10</f>
        <v>12000</v>
      </c>
      <c r="J41" s="1">
        <f>$I$30*O11</f>
        <v>19200</v>
      </c>
      <c r="K41" s="1">
        <f>$I$30*O12</f>
        <v>11520</v>
      </c>
    </row>
    <row r="42" spans="1:36" s="1" customFormat="1" ht="16.2" x14ac:dyDescent="0.45">
      <c r="B42" s="1" t="s">
        <v>72</v>
      </c>
      <c r="E42" s="1">
        <v>6000</v>
      </c>
      <c r="G42" s="1" t="s">
        <v>73</v>
      </c>
      <c r="I42" s="53">
        <f>E30*O11</f>
        <v>13696</v>
      </c>
      <c r="J42" s="53">
        <f>E30*O12</f>
        <v>8217.6</v>
      </c>
      <c r="K42" s="53">
        <f>E30*O13</f>
        <v>4930.5599999999995</v>
      </c>
      <c r="L42" s="53"/>
      <c r="M42" s="53"/>
    </row>
    <row r="43" spans="1:36" s="1" customFormat="1" x14ac:dyDescent="0.3">
      <c r="B43" s="1" t="s">
        <v>75</v>
      </c>
      <c r="E43" s="1">
        <f>E31</f>
        <v>25600</v>
      </c>
      <c r="G43" s="1" t="s">
        <v>76</v>
      </c>
      <c r="I43" s="1">
        <f>I41-I42</f>
        <v>-1696</v>
      </c>
      <c r="J43" s="1">
        <f t="shared" ref="J43:K43" si="0">J41-J42</f>
        <v>10982.4</v>
      </c>
      <c r="K43" s="1">
        <f t="shared" si="0"/>
        <v>6589.4400000000005</v>
      </c>
    </row>
    <row r="44" spans="1:36" s="1" customFormat="1" x14ac:dyDescent="0.3">
      <c r="B44" s="1" t="s">
        <v>77</v>
      </c>
      <c r="D44" s="1">
        <f>E30*0.8</f>
        <v>34240</v>
      </c>
    </row>
    <row r="45" spans="1:36" s="1" customFormat="1" x14ac:dyDescent="0.3">
      <c r="B45" s="1" t="s">
        <v>104</v>
      </c>
      <c r="D45" s="1">
        <f>E43-D44</f>
        <v>-8640</v>
      </c>
      <c r="G45" s="1" t="s">
        <v>98</v>
      </c>
      <c r="I45" s="1">
        <f>I34-E34</f>
        <v>10500</v>
      </c>
      <c r="J45" s="1">
        <f>I45</f>
        <v>10500</v>
      </c>
      <c r="K45" s="1">
        <f t="shared" ref="K45" si="1">J45</f>
        <v>10500</v>
      </c>
    </row>
    <row r="46" spans="1:36" s="1" customFormat="1" ht="16.2" x14ac:dyDescent="0.45">
      <c r="B46" s="1" t="s">
        <v>79</v>
      </c>
      <c r="E46" s="53">
        <f>-L30*D45</f>
        <v>2937.6000000000004</v>
      </c>
      <c r="G46" s="1" t="s">
        <v>78</v>
      </c>
      <c r="I46" s="1">
        <f>E33-I33</f>
        <v>-3500</v>
      </c>
      <c r="J46" s="1">
        <f>I46</f>
        <v>-3500</v>
      </c>
      <c r="K46" s="1">
        <f t="shared" ref="K46" si="2">J46</f>
        <v>-3500</v>
      </c>
    </row>
    <row r="47" spans="1:36" s="1" customFormat="1" ht="16.2" x14ac:dyDescent="0.45">
      <c r="B47" s="1" t="s">
        <v>81</v>
      </c>
      <c r="E47" s="1">
        <f>SUM(E40:E46)</f>
        <v>-28962.400000000001</v>
      </c>
      <c r="G47" s="1" t="s">
        <v>80</v>
      </c>
      <c r="I47" s="53">
        <f>-I43</f>
        <v>1696</v>
      </c>
      <c r="J47" s="53">
        <f t="shared" ref="J47:K47" si="3">-J43</f>
        <v>-10982.4</v>
      </c>
      <c r="K47" s="53">
        <f t="shared" si="3"/>
        <v>-6589.4400000000005</v>
      </c>
      <c r="L47" s="53"/>
      <c r="M47" s="53"/>
    </row>
    <row r="48" spans="1:36" s="1" customFormat="1" x14ac:dyDescent="0.3">
      <c r="G48" s="1" t="s">
        <v>82</v>
      </c>
      <c r="I48" s="1">
        <f>SUM(I45:I47)</f>
        <v>8696</v>
      </c>
      <c r="J48" s="1">
        <f t="shared" ref="J48:K48" si="4">SUM(J45:J47)</f>
        <v>-3982.3999999999996</v>
      </c>
      <c r="K48" s="1">
        <f t="shared" si="4"/>
        <v>410.55999999999949</v>
      </c>
    </row>
    <row r="49" spans="7:13" s="1" customFormat="1" ht="16.2" x14ac:dyDescent="0.45">
      <c r="G49" s="1" t="s">
        <v>83</v>
      </c>
      <c r="I49" s="53">
        <f>-$L$30*I48</f>
        <v>-2956.6400000000003</v>
      </c>
      <c r="J49" s="53">
        <f t="shared" ref="J49:K49" si="5">-$L$30*J48</f>
        <v>1354.0160000000001</v>
      </c>
      <c r="K49" s="53">
        <f t="shared" si="5"/>
        <v>-139.59039999999985</v>
      </c>
      <c r="L49" s="53"/>
      <c r="M49" s="53"/>
    </row>
    <row r="50" spans="7:13" s="1" customFormat="1" x14ac:dyDescent="0.3">
      <c r="G50" s="1" t="s">
        <v>84</v>
      </c>
      <c r="I50" s="1">
        <f>SUM(I48:I49)</f>
        <v>5739.36</v>
      </c>
      <c r="J50" s="1">
        <f t="shared" ref="J50:K50" si="6">SUM(J48:J49)</f>
        <v>-2628.3839999999996</v>
      </c>
      <c r="K50" s="1">
        <f t="shared" si="6"/>
        <v>270.96959999999967</v>
      </c>
    </row>
    <row r="51" spans="7:13" s="1" customFormat="1" ht="16.2" x14ac:dyDescent="0.45">
      <c r="G51" s="1" t="s">
        <v>85</v>
      </c>
      <c r="I51" s="53">
        <f>-I47</f>
        <v>-1696</v>
      </c>
      <c r="J51" s="53">
        <f t="shared" ref="J51:K51" si="7">-J47</f>
        <v>10982.4</v>
      </c>
      <c r="K51" s="53">
        <f t="shared" si="7"/>
        <v>6589.4400000000005</v>
      </c>
      <c r="L51" s="53"/>
      <c r="M51" s="53"/>
    </row>
    <row r="52" spans="7:13" s="1" customFormat="1" x14ac:dyDescent="0.3">
      <c r="G52" s="1" t="s">
        <v>86</v>
      </c>
      <c r="I52" s="1">
        <f>SUM(I50:I51)</f>
        <v>4043.3599999999997</v>
      </c>
      <c r="J52" s="1">
        <f t="shared" ref="J52:K52" si="8">SUM(J50:J51)</f>
        <v>8354.0159999999996</v>
      </c>
      <c r="K52" s="1">
        <f t="shared" si="8"/>
        <v>6860.4096</v>
      </c>
    </row>
    <row r="53" spans="7:13" s="1" customFormat="1" x14ac:dyDescent="0.3">
      <c r="G53" s="1" t="s">
        <v>87</v>
      </c>
      <c r="I53" s="1" t="s">
        <v>74</v>
      </c>
      <c r="J53" s="1" t="s">
        <v>74</v>
      </c>
      <c r="K53" s="1">
        <f>-E42</f>
        <v>-6000</v>
      </c>
    </row>
    <row r="54" spans="7:13" s="1" customFormat="1" ht="16.2" x14ac:dyDescent="0.45">
      <c r="G54" s="1" t="s">
        <v>88</v>
      </c>
      <c r="I54" s="53" t="s">
        <v>74</v>
      </c>
      <c r="J54" s="53" t="s">
        <v>74</v>
      </c>
      <c r="K54" s="53">
        <f>K62</f>
        <v>4119.6144000000004</v>
      </c>
      <c r="L54" s="53"/>
    </row>
    <row r="55" spans="7:13" s="1" customFormat="1" x14ac:dyDescent="0.3">
      <c r="G55" s="1" t="s">
        <v>89</v>
      </c>
      <c r="I55" s="1">
        <f>SUM(I52:I54)</f>
        <v>4043.3599999999997</v>
      </c>
      <c r="J55" s="1">
        <f t="shared" ref="J55" si="9">SUM(J52:J54)</f>
        <v>8354.0159999999996</v>
      </c>
      <c r="K55" s="1">
        <f>SUM(K52:K54)</f>
        <v>4980.0240000000003</v>
      </c>
    </row>
    <row r="56" spans="7:13" s="1" customFormat="1" x14ac:dyDescent="0.3"/>
    <row r="57" spans="7:13" s="1" customFormat="1" x14ac:dyDescent="0.3">
      <c r="I57" s="1" t="s">
        <v>90</v>
      </c>
      <c r="J57" s="1" t="s">
        <v>91</v>
      </c>
      <c r="K57" s="1" t="s">
        <v>92</v>
      </c>
    </row>
    <row r="58" spans="7:13" s="1" customFormat="1" x14ac:dyDescent="0.3">
      <c r="G58" s="1" t="s">
        <v>93</v>
      </c>
      <c r="I58" s="1">
        <f>I32</f>
        <v>13500</v>
      </c>
      <c r="J58" s="1">
        <f>E32</f>
        <v>12350</v>
      </c>
    </row>
    <row r="59" spans="7:13" s="1" customFormat="1" x14ac:dyDescent="0.3">
      <c r="G59" s="1" t="s">
        <v>94</v>
      </c>
      <c r="I59" s="1">
        <f>I30*SUM(O13:O15)</f>
        <v>17280</v>
      </c>
      <c r="J59" s="1">
        <f>E30*(O14+O15)</f>
        <v>7395.84</v>
      </c>
    </row>
    <row r="60" spans="7:13" s="1" customFormat="1" x14ac:dyDescent="0.3">
      <c r="G60" s="1" t="s">
        <v>95</v>
      </c>
      <c r="I60" s="1">
        <f>I58-I59</f>
        <v>-3780</v>
      </c>
      <c r="J60" s="1">
        <f>J58-J59</f>
        <v>4954.16</v>
      </c>
    </row>
    <row r="61" spans="7:13" s="1" customFormat="1" x14ac:dyDescent="0.3">
      <c r="G61" s="1" t="s">
        <v>96</v>
      </c>
      <c r="I61" s="1">
        <f>-I60*L30</f>
        <v>1285.2</v>
      </c>
      <c r="J61" s="1">
        <f>-L30*J60</f>
        <v>-1684.4144000000001</v>
      </c>
    </row>
    <row r="62" spans="7:13" s="1" customFormat="1" x14ac:dyDescent="0.3">
      <c r="G62" s="1" t="s">
        <v>97</v>
      </c>
      <c r="I62" s="1">
        <f>I58+I61</f>
        <v>14785.2</v>
      </c>
      <c r="J62" s="1">
        <f>J58+J61</f>
        <v>10665.5856</v>
      </c>
      <c r="K62" s="1">
        <f>I62-J62</f>
        <v>4119.6144000000004</v>
      </c>
    </row>
    <row r="63" spans="7:13" s="1" customFormat="1" x14ac:dyDescent="0.3"/>
    <row r="64" spans="7:13" s="1" customFormat="1" x14ac:dyDescent="0.3"/>
    <row r="65" spans="1:36" s="1" customFormat="1" x14ac:dyDescent="0.3"/>
    <row r="66" spans="1:36" s="1" customFormat="1" x14ac:dyDescent="0.3"/>
    <row r="67" spans="1:36" s="1" customFormat="1" x14ac:dyDescent="0.3"/>
    <row r="68" spans="1:36" s="1" customFormat="1" x14ac:dyDescent="0.3"/>
    <row r="69" spans="1:36" s="1" customFormat="1" x14ac:dyDescent="0.3"/>
    <row r="70" spans="1:36"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9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6"/>
  <sheetViews>
    <sheetView workbookViewId="0">
      <selection activeCell="E26" sqref="E26"/>
    </sheetView>
  </sheetViews>
  <sheetFormatPr defaultColWidth="8.6640625" defaultRowHeight="14.4" x14ac:dyDescent="0.3"/>
  <cols>
    <col min="1" max="1" width="3.6640625" style="2" customWidth="1"/>
    <col min="2" max="2" width="9.33203125" style="2"/>
    <col min="3" max="6" width="12.33203125" style="2" customWidth="1"/>
    <col min="7" max="7" width="9.6640625" style="2" bestFit="1" customWidth="1"/>
    <col min="8" max="12" width="11.33203125" style="2" customWidth="1"/>
    <col min="13" max="16384" width="8.6640625" style="2"/>
  </cols>
  <sheetData>
    <row r="2" spans="2:17" ht="23.7" x14ac:dyDescent="0.55000000000000004">
      <c r="B2" s="39" t="s">
        <v>19</v>
      </c>
    </row>
    <row r="3" spans="2:17" ht="9" customHeight="1" x14ac:dyDescent="0.35"/>
    <row r="4" spans="2:17" ht="19.2" thickBot="1" x14ac:dyDescent="0.5">
      <c r="B4" s="4" t="s">
        <v>26</v>
      </c>
      <c r="H4" s="122" t="s">
        <v>0</v>
      </c>
      <c r="I4" s="122"/>
      <c r="J4" s="122"/>
      <c r="K4" s="122"/>
      <c r="L4" s="122"/>
    </row>
    <row r="5" spans="2:17" ht="15" thickBot="1" x14ac:dyDescent="0.4">
      <c r="B5" s="4" t="s">
        <v>44</v>
      </c>
      <c r="H5" s="14" t="s">
        <v>1</v>
      </c>
      <c r="I5" s="15" t="s">
        <v>2</v>
      </c>
      <c r="J5" s="15" t="s">
        <v>3</v>
      </c>
      <c r="K5" s="15" t="s">
        <v>4</v>
      </c>
      <c r="L5" s="16" t="s">
        <v>5</v>
      </c>
    </row>
    <row r="6" spans="2:17" ht="14.7" x14ac:dyDescent="0.35">
      <c r="B6" s="4" t="s">
        <v>45</v>
      </c>
      <c r="H6" s="11">
        <v>1</v>
      </c>
      <c r="I6" s="12">
        <v>0.33329999999999999</v>
      </c>
      <c r="J6" s="12">
        <v>0.2</v>
      </c>
      <c r="K6" s="12">
        <v>0.1429</v>
      </c>
      <c r="L6" s="13">
        <v>0.1</v>
      </c>
      <c r="O6" s="2" t="s">
        <v>48</v>
      </c>
      <c r="P6" s="2">
        <v>2</v>
      </c>
      <c r="Q6" s="2">
        <v>1</v>
      </c>
    </row>
    <row r="7" spans="2:17" ht="14.7" x14ac:dyDescent="0.35">
      <c r="B7" s="4" t="s">
        <v>46</v>
      </c>
      <c r="H7" s="7">
        <v>2</v>
      </c>
      <c r="I7" s="6">
        <v>0.44450000000000001</v>
      </c>
      <c r="J7" s="6">
        <v>0.32</v>
      </c>
      <c r="K7" s="6">
        <v>0.24490000000000001</v>
      </c>
      <c r="L7" s="8">
        <v>0.18</v>
      </c>
      <c r="O7" s="2" t="s">
        <v>49</v>
      </c>
      <c r="P7" s="2">
        <v>3</v>
      </c>
      <c r="Q7" s="2">
        <v>2</v>
      </c>
    </row>
    <row r="8" spans="2:17" ht="14.7" x14ac:dyDescent="0.35">
      <c r="B8" s="4" t="s">
        <v>28</v>
      </c>
      <c r="H8" s="7">
        <v>3</v>
      </c>
      <c r="I8" s="6">
        <v>0.14810000000000001</v>
      </c>
      <c r="J8" s="6">
        <v>0.192</v>
      </c>
      <c r="K8" s="6">
        <v>0.1749</v>
      </c>
      <c r="L8" s="8">
        <v>0.14399999999999999</v>
      </c>
      <c r="O8" s="2" t="s">
        <v>50</v>
      </c>
      <c r="P8" s="2">
        <v>4</v>
      </c>
      <c r="Q8" s="2">
        <v>3</v>
      </c>
    </row>
    <row r="9" spans="2:17" ht="14.7" x14ac:dyDescent="0.35">
      <c r="B9" s="58" t="s">
        <v>105</v>
      </c>
      <c r="H9" s="7">
        <v>4</v>
      </c>
      <c r="I9" s="6">
        <v>7.4099999999999999E-2</v>
      </c>
      <c r="J9" s="6">
        <v>0.1152</v>
      </c>
      <c r="K9" s="6">
        <v>0.1249</v>
      </c>
      <c r="L9" s="8">
        <v>0.1152</v>
      </c>
      <c r="O9" s="2" t="s">
        <v>51</v>
      </c>
      <c r="P9" s="2">
        <v>5</v>
      </c>
      <c r="Q9" s="2">
        <v>4</v>
      </c>
    </row>
    <row r="10" spans="2:17" ht="14.7" x14ac:dyDescent="0.35">
      <c r="B10" s="58" t="s">
        <v>106</v>
      </c>
      <c r="H10" s="7">
        <v>5</v>
      </c>
      <c r="I10" s="17"/>
      <c r="J10" s="6">
        <v>0.1152</v>
      </c>
      <c r="K10" s="6">
        <v>8.9300000000000004E-2</v>
      </c>
      <c r="L10" s="8">
        <v>9.2200000000000004E-2</v>
      </c>
      <c r="Q10" s="2">
        <v>5</v>
      </c>
    </row>
    <row r="11" spans="2:17" ht="14.7" x14ac:dyDescent="0.35">
      <c r="B11" s="4"/>
      <c r="H11" s="7">
        <v>6</v>
      </c>
      <c r="I11" s="17"/>
      <c r="J11" s="6">
        <v>5.7599999999999998E-2</v>
      </c>
      <c r="K11" s="6">
        <v>8.9200000000000002E-2</v>
      </c>
      <c r="L11" s="8">
        <v>7.3700000000000002E-2</v>
      </c>
      <c r="Q11" s="2">
        <v>6</v>
      </c>
    </row>
    <row r="12" spans="2:17" ht="14.7" x14ac:dyDescent="0.35">
      <c r="C12" s="2" t="s">
        <v>47</v>
      </c>
      <c r="E12" s="48" t="s">
        <v>49</v>
      </c>
      <c r="H12" s="7">
        <v>7</v>
      </c>
      <c r="I12" s="17"/>
      <c r="J12" s="17"/>
      <c r="K12" s="6">
        <v>8.9300000000000004E-2</v>
      </c>
      <c r="L12" s="8">
        <v>6.5500000000000003E-2</v>
      </c>
      <c r="Q12" s="2">
        <v>7</v>
      </c>
    </row>
    <row r="13" spans="2:17" ht="14.7" x14ac:dyDescent="0.35">
      <c r="C13" s="2" t="s">
        <v>52</v>
      </c>
      <c r="E13" s="49">
        <v>42500</v>
      </c>
      <c r="H13" s="7">
        <v>8</v>
      </c>
      <c r="I13" s="17"/>
      <c r="J13" s="17"/>
      <c r="K13" s="6">
        <v>4.4600000000000001E-2</v>
      </c>
      <c r="L13" s="8">
        <v>6.5500000000000003E-2</v>
      </c>
      <c r="Q13" s="2">
        <v>8</v>
      </c>
    </row>
    <row r="14" spans="2:17" ht="14.7" x14ac:dyDescent="0.35">
      <c r="C14" s="2" t="s">
        <v>53</v>
      </c>
      <c r="E14" s="48">
        <v>4</v>
      </c>
      <c r="H14" s="7">
        <v>9</v>
      </c>
      <c r="I14" s="17"/>
      <c r="J14" s="17"/>
      <c r="K14" s="17"/>
      <c r="L14" s="8">
        <v>6.5600000000000006E-2</v>
      </c>
      <c r="Q14" s="2">
        <v>9</v>
      </c>
    </row>
    <row r="15" spans="2:17" ht="15" thickBot="1" x14ac:dyDescent="0.4">
      <c r="H15" s="7">
        <v>10</v>
      </c>
      <c r="I15" s="17"/>
      <c r="J15" s="17"/>
      <c r="K15" s="17"/>
      <c r="L15" s="8">
        <v>6.5500000000000003E-2</v>
      </c>
      <c r="Q15" s="2">
        <v>10</v>
      </c>
    </row>
    <row r="16" spans="2:17" ht="15" thickBot="1" x14ac:dyDescent="0.4">
      <c r="C16" s="2" t="s">
        <v>54</v>
      </c>
      <c r="E16" s="40">
        <f>VLOOKUP(E14,H45:L56,VLOOKUP(E12,O6:P9,2,FALSE),FALSE)</f>
        <v>7344</v>
      </c>
      <c r="H16" s="9">
        <v>11</v>
      </c>
      <c r="I16" s="18"/>
      <c r="J16" s="18"/>
      <c r="K16" s="18"/>
      <c r="L16" s="10">
        <v>3.2800000000000003E-2</v>
      </c>
    </row>
    <row r="18" spans="5:12" ht="15" thickBot="1" x14ac:dyDescent="0.35"/>
    <row r="19" spans="5:12" ht="15" thickBot="1" x14ac:dyDescent="0.35">
      <c r="H19" s="14" t="s">
        <v>1</v>
      </c>
      <c r="I19" s="15" t="s">
        <v>2</v>
      </c>
      <c r="J19" s="15" t="s">
        <v>3</v>
      </c>
      <c r="K19" s="15" t="s">
        <v>4</v>
      </c>
      <c r="L19" s="16" t="s">
        <v>5</v>
      </c>
    </row>
    <row r="20" spans="5:12" x14ac:dyDescent="0.3">
      <c r="E20" s="2" t="s">
        <v>99</v>
      </c>
      <c r="G20" s="54"/>
      <c r="H20" s="11">
        <v>1</v>
      </c>
      <c r="I20" s="55">
        <f t="shared" ref="I20:L23" si="0">$E$13*I6</f>
        <v>14165.25</v>
      </c>
      <c r="J20" s="55">
        <f t="shared" si="0"/>
        <v>8500</v>
      </c>
      <c r="K20" s="55">
        <f t="shared" si="0"/>
        <v>6073.25</v>
      </c>
      <c r="L20" s="55">
        <f t="shared" si="0"/>
        <v>4250</v>
      </c>
    </row>
    <row r="21" spans="5:12" x14ac:dyDescent="0.3">
      <c r="H21" s="7">
        <v>2</v>
      </c>
      <c r="I21" s="55">
        <f t="shared" si="0"/>
        <v>18891.25</v>
      </c>
      <c r="J21" s="55">
        <f t="shared" si="0"/>
        <v>13600</v>
      </c>
      <c r="K21" s="55">
        <f t="shared" si="0"/>
        <v>10408.25</v>
      </c>
      <c r="L21" s="55">
        <f t="shared" si="0"/>
        <v>7650</v>
      </c>
    </row>
    <row r="22" spans="5:12" x14ac:dyDescent="0.3">
      <c r="H22" s="7">
        <v>3</v>
      </c>
      <c r="I22" s="55">
        <f t="shared" si="0"/>
        <v>6294.25</v>
      </c>
      <c r="J22" s="55">
        <f t="shared" si="0"/>
        <v>8160</v>
      </c>
      <c r="K22" s="55">
        <f t="shared" si="0"/>
        <v>7433.25</v>
      </c>
      <c r="L22" s="55">
        <f t="shared" si="0"/>
        <v>6119.9999999999991</v>
      </c>
    </row>
    <row r="23" spans="5:12" x14ac:dyDescent="0.3">
      <c r="H23" s="7">
        <v>4</v>
      </c>
      <c r="I23" s="55">
        <f t="shared" si="0"/>
        <v>3149.25</v>
      </c>
      <c r="J23" s="55">
        <f t="shared" si="0"/>
        <v>4896</v>
      </c>
      <c r="K23" s="55">
        <f t="shared" si="0"/>
        <v>5308.25</v>
      </c>
      <c r="L23" s="55">
        <f t="shared" si="0"/>
        <v>4896</v>
      </c>
    </row>
    <row r="24" spans="5:12" x14ac:dyDescent="0.3">
      <c r="H24" s="7">
        <v>5</v>
      </c>
      <c r="I24" s="17"/>
      <c r="J24" s="55">
        <f t="shared" ref="J24:L25" si="1">$E$13*J10</f>
        <v>4896</v>
      </c>
      <c r="K24" s="55">
        <f t="shared" si="1"/>
        <v>3795.25</v>
      </c>
      <c r="L24" s="55">
        <f t="shared" si="1"/>
        <v>3918.5</v>
      </c>
    </row>
    <row r="25" spans="5:12" x14ac:dyDescent="0.3">
      <c r="H25" s="7">
        <v>6</v>
      </c>
      <c r="I25" s="17"/>
      <c r="J25" s="55">
        <f t="shared" si="1"/>
        <v>2448</v>
      </c>
      <c r="K25" s="55">
        <f t="shared" si="1"/>
        <v>3791</v>
      </c>
      <c r="L25" s="55">
        <f t="shared" si="1"/>
        <v>3132.25</v>
      </c>
    </row>
    <row r="26" spans="5:12" x14ac:dyDescent="0.3">
      <c r="H26" s="7">
        <v>7</v>
      </c>
      <c r="I26" s="17"/>
      <c r="J26" s="17"/>
      <c r="K26" s="55">
        <f>$E$13*K12</f>
        <v>3795.25</v>
      </c>
      <c r="L26" s="55">
        <f>$E$13*L12</f>
        <v>2783.75</v>
      </c>
    </row>
    <row r="27" spans="5:12" x14ac:dyDescent="0.3">
      <c r="H27" s="7">
        <v>8</v>
      </c>
      <c r="I27" s="17"/>
      <c r="J27" s="17"/>
      <c r="K27" s="55">
        <f>$E$13*K13</f>
        <v>1895.5</v>
      </c>
      <c r="L27" s="55">
        <f>$E$13*L13</f>
        <v>2783.75</v>
      </c>
    </row>
    <row r="28" spans="5:12" x14ac:dyDescent="0.3">
      <c r="H28" s="7">
        <v>9</v>
      </c>
      <c r="I28" s="17"/>
      <c r="J28" s="17"/>
      <c r="K28" s="17"/>
      <c r="L28" s="55">
        <f>$E$13*L14</f>
        <v>2788.0000000000005</v>
      </c>
    </row>
    <row r="29" spans="5:12" x14ac:dyDescent="0.3">
      <c r="H29" s="7">
        <v>10</v>
      </c>
      <c r="I29" s="17"/>
      <c r="J29" s="17"/>
      <c r="K29" s="17"/>
      <c r="L29" s="55">
        <f>$E$13*L15</f>
        <v>2783.75</v>
      </c>
    </row>
    <row r="30" spans="5:12" ht="15" thickBot="1" x14ac:dyDescent="0.35">
      <c r="H30" s="9">
        <v>11</v>
      </c>
      <c r="I30" s="18"/>
      <c r="J30" s="18"/>
      <c r="K30" s="18"/>
      <c r="L30" s="55">
        <f>$E$13*L16</f>
        <v>1394.0000000000002</v>
      </c>
    </row>
    <row r="31" spans="5:12" ht="15" thickBot="1" x14ac:dyDescent="0.35"/>
    <row r="32" spans="5:12" ht="15" thickBot="1" x14ac:dyDescent="0.35">
      <c r="H32" s="14" t="s">
        <v>1</v>
      </c>
      <c r="I32" s="15" t="s">
        <v>2</v>
      </c>
      <c r="J32" s="15" t="s">
        <v>3</v>
      </c>
      <c r="K32" s="15" t="s">
        <v>4</v>
      </c>
      <c r="L32" s="16" t="s">
        <v>5</v>
      </c>
    </row>
    <row r="33" spans="5:12" x14ac:dyDescent="0.3">
      <c r="E33" s="2" t="s">
        <v>100</v>
      </c>
      <c r="H33" s="11">
        <v>1</v>
      </c>
      <c r="I33" s="55">
        <f>I20</f>
        <v>14165.25</v>
      </c>
      <c r="J33" s="55">
        <f t="shared" ref="J33:L33" si="2">J20</f>
        <v>8500</v>
      </c>
      <c r="K33" s="55">
        <f t="shared" si="2"/>
        <v>6073.25</v>
      </c>
      <c r="L33" s="55">
        <f t="shared" si="2"/>
        <v>4250</v>
      </c>
    </row>
    <row r="34" spans="5:12" x14ac:dyDescent="0.3">
      <c r="H34" s="7">
        <v>2</v>
      </c>
      <c r="I34" s="55">
        <f>I33+I21</f>
        <v>33056.5</v>
      </c>
      <c r="J34" s="55">
        <f t="shared" ref="J34:L43" si="3">J33+J21</f>
        <v>22100</v>
      </c>
      <c r="K34" s="55">
        <f t="shared" si="3"/>
        <v>16481.5</v>
      </c>
      <c r="L34" s="55">
        <f t="shared" si="3"/>
        <v>11900</v>
      </c>
    </row>
    <row r="35" spans="5:12" x14ac:dyDescent="0.3">
      <c r="H35" s="7">
        <v>3</v>
      </c>
      <c r="I35" s="55">
        <f t="shared" ref="I35:I36" si="4">I34+I22</f>
        <v>39350.75</v>
      </c>
      <c r="J35" s="55">
        <f t="shared" si="3"/>
        <v>30260</v>
      </c>
      <c r="K35" s="55">
        <f t="shared" si="3"/>
        <v>23914.75</v>
      </c>
      <c r="L35" s="55">
        <f t="shared" si="3"/>
        <v>18020</v>
      </c>
    </row>
    <row r="36" spans="5:12" x14ac:dyDescent="0.3">
      <c r="H36" s="7">
        <v>4</v>
      </c>
      <c r="I36" s="55">
        <f t="shared" si="4"/>
        <v>42500</v>
      </c>
      <c r="J36" s="55">
        <f t="shared" si="3"/>
        <v>35156</v>
      </c>
      <c r="K36" s="55">
        <f t="shared" si="3"/>
        <v>29223</v>
      </c>
      <c r="L36" s="55">
        <f t="shared" si="3"/>
        <v>22916</v>
      </c>
    </row>
    <row r="37" spans="5:12" x14ac:dyDescent="0.3">
      <c r="H37" s="7">
        <v>5</v>
      </c>
      <c r="I37" s="17"/>
      <c r="J37" s="55">
        <f t="shared" si="3"/>
        <v>40052</v>
      </c>
      <c r="K37" s="55">
        <f t="shared" si="3"/>
        <v>33018.25</v>
      </c>
      <c r="L37" s="55">
        <f t="shared" si="3"/>
        <v>26834.5</v>
      </c>
    </row>
    <row r="38" spans="5:12" x14ac:dyDescent="0.3">
      <c r="H38" s="7">
        <v>6</v>
      </c>
      <c r="I38" s="17"/>
      <c r="J38" s="55">
        <f t="shared" si="3"/>
        <v>42500</v>
      </c>
      <c r="K38" s="55">
        <f t="shared" si="3"/>
        <v>36809.25</v>
      </c>
      <c r="L38" s="55">
        <f t="shared" si="3"/>
        <v>29966.75</v>
      </c>
    </row>
    <row r="39" spans="5:12" x14ac:dyDescent="0.3">
      <c r="H39" s="7">
        <v>7</v>
      </c>
      <c r="I39" s="17"/>
      <c r="J39" s="17"/>
      <c r="K39" s="55">
        <f t="shared" si="3"/>
        <v>40604.5</v>
      </c>
      <c r="L39" s="55">
        <f t="shared" si="3"/>
        <v>32750.5</v>
      </c>
    </row>
    <row r="40" spans="5:12" x14ac:dyDescent="0.3">
      <c r="H40" s="7">
        <v>8</v>
      </c>
      <c r="I40" s="17"/>
      <c r="J40" s="17"/>
      <c r="K40" s="55">
        <f t="shared" si="3"/>
        <v>42500</v>
      </c>
      <c r="L40" s="55">
        <f t="shared" si="3"/>
        <v>35534.25</v>
      </c>
    </row>
    <row r="41" spans="5:12" x14ac:dyDescent="0.3">
      <c r="H41" s="7">
        <v>9</v>
      </c>
      <c r="I41" s="17"/>
      <c r="J41" s="17"/>
      <c r="K41" s="17"/>
      <c r="L41" s="55">
        <f t="shared" si="3"/>
        <v>38322.25</v>
      </c>
    </row>
    <row r="42" spans="5:12" x14ac:dyDescent="0.3">
      <c r="H42" s="7">
        <v>10</v>
      </c>
      <c r="I42" s="17"/>
      <c r="J42" s="17"/>
      <c r="K42" s="17"/>
      <c r="L42" s="55">
        <f t="shared" si="3"/>
        <v>41106</v>
      </c>
    </row>
    <row r="43" spans="5:12" ht="15" thickBot="1" x14ac:dyDescent="0.35">
      <c r="H43" s="9">
        <v>11</v>
      </c>
      <c r="I43" s="18"/>
      <c r="J43" s="18"/>
      <c r="K43" s="18"/>
      <c r="L43" s="55">
        <f t="shared" si="3"/>
        <v>42500</v>
      </c>
    </row>
    <row r="44" spans="5:12" ht="15" thickBot="1" x14ac:dyDescent="0.35"/>
    <row r="45" spans="5:12" ht="15" thickBot="1" x14ac:dyDescent="0.35">
      <c r="H45" s="14" t="s">
        <v>1</v>
      </c>
      <c r="I45" s="15" t="s">
        <v>2</v>
      </c>
      <c r="J45" s="15" t="s">
        <v>3</v>
      </c>
      <c r="K45" s="15" t="s">
        <v>4</v>
      </c>
      <c r="L45" s="16" t="s">
        <v>5</v>
      </c>
    </row>
    <row r="46" spans="5:12" x14ac:dyDescent="0.3">
      <c r="E46" s="2" t="s">
        <v>101</v>
      </c>
      <c r="H46" s="11">
        <v>1</v>
      </c>
      <c r="I46" s="55">
        <f t="shared" ref="I46:L49" si="5">$E$13-I33</f>
        <v>28334.75</v>
      </c>
      <c r="J46" s="55">
        <f t="shared" si="5"/>
        <v>34000</v>
      </c>
      <c r="K46" s="55">
        <f t="shared" si="5"/>
        <v>36426.75</v>
      </c>
      <c r="L46" s="55">
        <f t="shared" si="5"/>
        <v>38250</v>
      </c>
    </row>
    <row r="47" spans="5:12" x14ac:dyDescent="0.3">
      <c r="H47" s="7">
        <v>2</v>
      </c>
      <c r="I47" s="55">
        <f t="shared" si="5"/>
        <v>9443.5</v>
      </c>
      <c r="J47" s="55">
        <f t="shared" si="5"/>
        <v>20400</v>
      </c>
      <c r="K47" s="55">
        <f t="shared" si="5"/>
        <v>26018.5</v>
      </c>
      <c r="L47" s="55">
        <f t="shared" si="5"/>
        <v>30600</v>
      </c>
    </row>
    <row r="48" spans="5:12" x14ac:dyDescent="0.3">
      <c r="H48" s="7">
        <v>3</v>
      </c>
      <c r="I48" s="55">
        <f t="shared" si="5"/>
        <v>3149.25</v>
      </c>
      <c r="J48" s="55">
        <f t="shared" si="5"/>
        <v>12240</v>
      </c>
      <c r="K48" s="55">
        <f t="shared" si="5"/>
        <v>18585.25</v>
      </c>
      <c r="L48" s="55">
        <f t="shared" si="5"/>
        <v>24480</v>
      </c>
    </row>
    <row r="49" spans="8:12" x14ac:dyDescent="0.3">
      <c r="H49" s="7">
        <v>4</v>
      </c>
      <c r="I49" s="55">
        <f t="shared" si="5"/>
        <v>0</v>
      </c>
      <c r="J49" s="55">
        <f t="shared" si="5"/>
        <v>7344</v>
      </c>
      <c r="K49" s="55">
        <f t="shared" si="5"/>
        <v>13277</v>
      </c>
      <c r="L49" s="55">
        <f t="shared" si="5"/>
        <v>19584</v>
      </c>
    </row>
    <row r="50" spans="8:12" x14ac:dyDescent="0.3">
      <c r="H50" s="7">
        <v>5</v>
      </c>
      <c r="I50" s="17">
        <v>0</v>
      </c>
      <c r="J50" s="55">
        <f t="shared" ref="J50:L51" si="6">$E$13-J37</f>
        <v>2448</v>
      </c>
      <c r="K50" s="55">
        <f t="shared" si="6"/>
        <v>9481.75</v>
      </c>
      <c r="L50" s="55">
        <f t="shared" si="6"/>
        <v>15665.5</v>
      </c>
    </row>
    <row r="51" spans="8:12" x14ac:dyDescent="0.3">
      <c r="H51" s="7">
        <v>6</v>
      </c>
      <c r="I51" s="17">
        <v>0</v>
      </c>
      <c r="J51" s="55">
        <f t="shared" si="6"/>
        <v>0</v>
      </c>
      <c r="K51" s="55">
        <f t="shared" si="6"/>
        <v>5690.75</v>
      </c>
      <c r="L51" s="55">
        <f t="shared" si="6"/>
        <v>12533.25</v>
      </c>
    </row>
    <row r="52" spans="8:12" x14ac:dyDescent="0.3">
      <c r="H52" s="7">
        <v>7</v>
      </c>
      <c r="I52" s="17">
        <v>0</v>
      </c>
      <c r="J52" s="17">
        <v>0</v>
      </c>
      <c r="K52" s="55">
        <f>$E$13-K39</f>
        <v>1895.5</v>
      </c>
      <c r="L52" s="55">
        <f>$E$13-L39</f>
        <v>9749.5</v>
      </c>
    </row>
    <row r="53" spans="8:12" x14ac:dyDescent="0.3">
      <c r="H53" s="7">
        <v>8</v>
      </c>
      <c r="I53" s="17">
        <v>0</v>
      </c>
      <c r="J53" s="17">
        <v>0</v>
      </c>
      <c r="K53" s="55">
        <f>$E$13-K40</f>
        <v>0</v>
      </c>
      <c r="L53" s="55">
        <f>$E$13-L40</f>
        <v>6965.75</v>
      </c>
    </row>
    <row r="54" spans="8:12" x14ac:dyDescent="0.3">
      <c r="H54" s="7">
        <v>9</v>
      </c>
      <c r="I54" s="17">
        <v>0</v>
      </c>
      <c r="J54" s="17">
        <v>0</v>
      </c>
      <c r="K54" s="17">
        <v>0</v>
      </c>
      <c r="L54" s="55">
        <f>$E$13-L41</f>
        <v>4177.75</v>
      </c>
    </row>
    <row r="55" spans="8:12" x14ac:dyDescent="0.3">
      <c r="H55" s="7">
        <v>10</v>
      </c>
      <c r="I55" s="17">
        <v>0</v>
      </c>
      <c r="J55" s="17">
        <v>0</v>
      </c>
      <c r="K55" s="17">
        <v>0</v>
      </c>
      <c r="L55" s="55">
        <f>$E$13-L42</f>
        <v>1394</v>
      </c>
    </row>
    <row r="56" spans="8:12" ht="15" thickBot="1" x14ac:dyDescent="0.35">
      <c r="H56" s="9">
        <v>11</v>
      </c>
      <c r="I56" s="17">
        <v>0</v>
      </c>
      <c r="J56" s="17">
        <v>0</v>
      </c>
      <c r="K56" s="17">
        <v>0</v>
      </c>
      <c r="L56" s="55">
        <f>$E$13-L43</f>
        <v>0</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F21" sqref="F21"/>
    </sheetView>
  </sheetViews>
  <sheetFormatPr defaultRowHeight="14.4" x14ac:dyDescent="0.3"/>
  <cols>
    <col min="1" max="1" width="5.6640625" customWidth="1"/>
    <col min="2" max="2" width="4.6640625" customWidth="1"/>
    <col min="3" max="3" width="28.33203125" customWidth="1"/>
    <col min="4" max="4" width="22.44140625" customWidth="1"/>
    <col min="5" max="5" width="9.6640625" customWidth="1"/>
    <col min="6" max="6" width="12.5546875" customWidth="1"/>
    <col min="7" max="7" width="9.6640625" bestFit="1" customWidth="1"/>
  </cols>
  <sheetData>
    <row r="1" spans="1:9" ht="12.75" customHeight="1" x14ac:dyDescent="0.35"/>
    <row r="2" spans="1:9" s="21" customFormat="1" ht="23.7" x14ac:dyDescent="0.55000000000000004">
      <c r="A2" s="31"/>
      <c r="B2" s="32" t="s">
        <v>25</v>
      </c>
    </row>
    <row r="3" spans="1:9" s="21" customFormat="1" ht="8.25" customHeight="1" x14ac:dyDescent="0.35">
      <c r="A3" s="31"/>
    </row>
    <row r="4" spans="1:9" s="21" customFormat="1" ht="115.5" customHeight="1" x14ac:dyDescent="0.35">
      <c r="A4" s="31"/>
      <c r="C4" s="126" t="s">
        <v>42</v>
      </c>
      <c r="D4" s="126"/>
      <c r="E4" s="126"/>
      <c r="F4" s="126"/>
      <c r="G4" s="126"/>
      <c r="H4" s="126"/>
      <c r="I4" s="38"/>
    </row>
    <row r="5" spans="1:9" s="21" customFormat="1" ht="9.75" customHeight="1" thickBot="1" x14ac:dyDescent="0.4">
      <c r="A5" s="31"/>
    </row>
    <row r="6" spans="1:9" s="21" customFormat="1" ht="30.75" thickBot="1" x14ac:dyDescent="0.3">
      <c r="A6" s="31"/>
      <c r="C6" s="35" t="s">
        <v>17</v>
      </c>
      <c r="D6" s="36" t="s">
        <v>18</v>
      </c>
    </row>
    <row r="7" spans="1:9" s="21" customFormat="1" ht="15" x14ac:dyDescent="0.25">
      <c r="A7" s="31"/>
      <c r="C7" s="37">
        <v>0</v>
      </c>
      <c r="D7" s="74">
        <v>-12500</v>
      </c>
      <c r="F7" s="21">
        <f>D7</f>
        <v>-12500</v>
      </c>
    </row>
    <row r="8" spans="1:9" s="21" customFormat="1" ht="15" x14ac:dyDescent="0.25">
      <c r="A8" s="31"/>
      <c r="C8" s="22">
        <v>1</v>
      </c>
      <c r="D8" s="67">
        <v>1500</v>
      </c>
      <c r="F8" s="54">
        <f>PV($D$19,C8,0,-D8)</f>
        <v>1339.2857142857142</v>
      </c>
      <c r="G8" s="21">
        <f>F7+F8</f>
        <v>-11160.714285714286</v>
      </c>
      <c r="H8" s="21" t="str">
        <f>IF(G8&lt;0,"",C8)</f>
        <v/>
      </c>
    </row>
    <row r="9" spans="1:9" s="21" customFormat="1" ht="15" x14ac:dyDescent="0.25">
      <c r="A9" s="31"/>
      <c r="C9" s="22">
        <v>2</v>
      </c>
      <c r="D9" s="67">
        <v>2000</v>
      </c>
      <c r="F9" s="54">
        <f>PV($D$19,C9,0,-D9)</f>
        <v>1594.3877551020405</v>
      </c>
      <c r="G9" s="21">
        <f>G8+F9</f>
        <v>-9566.3265306122448</v>
      </c>
      <c r="H9" s="21" t="str">
        <f t="shared" ref="H9:H17" si="0">IF(G9&lt;0,"",C9)</f>
        <v/>
      </c>
    </row>
    <row r="10" spans="1:9" s="21" customFormat="1" ht="15" x14ac:dyDescent="0.25">
      <c r="A10" s="31"/>
      <c r="C10" s="22">
        <v>3</v>
      </c>
      <c r="D10" s="67">
        <v>2500</v>
      </c>
      <c r="F10" s="54">
        <f>PV($D$19,C10,0,-D10)</f>
        <v>1779.4506195335273</v>
      </c>
      <c r="G10" s="21">
        <f t="shared" ref="G10:G11" si="1">G9+F10</f>
        <v>-7786.8759110787178</v>
      </c>
      <c r="H10" s="59" t="str">
        <f t="shared" si="0"/>
        <v/>
      </c>
    </row>
    <row r="11" spans="1:9" s="21" customFormat="1" ht="15" x14ac:dyDescent="0.25">
      <c r="A11" s="31"/>
      <c r="C11" s="22">
        <v>4</v>
      </c>
      <c r="D11" s="67">
        <v>3000</v>
      </c>
      <c r="F11" s="54">
        <f>PV($D$19,C11,0,-D11)</f>
        <v>1906.5542352144935</v>
      </c>
      <c r="G11" s="21">
        <f t="shared" si="1"/>
        <v>-5880.3216758642247</v>
      </c>
      <c r="H11" s="59" t="str">
        <f t="shared" si="0"/>
        <v/>
      </c>
    </row>
    <row r="12" spans="1:9" s="21" customFormat="1" ht="15" x14ac:dyDescent="0.25">
      <c r="A12" s="31"/>
      <c r="C12" s="22">
        <v>5</v>
      </c>
      <c r="D12" s="67">
        <v>5000</v>
      </c>
      <c r="F12" s="54">
        <f t="shared" ref="F12:F17" si="2">PV($D$19,C12,0,-D12)</f>
        <v>2837.134278592996</v>
      </c>
      <c r="G12" s="59">
        <f t="shared" ref="G12:G17" si="3">G11+F12</f>
        <v>-3043.1873972712287</v>
      </c>
      <c r="H12" s="59" t="str">
        <f t="shared" si="0"/>
        <v/>
      </c>
    </row>
    <row r="13" spans="1:9" s="59" customFormat="1" x14ac:dyDescent="0.3">
      <c r="A13" s="60"/>
      <c r="C13" s="33">
        <v>6</v>
      </c>
      <c r="D13" s="34">
        <v>6500</v>
      </c>
      <c r="F13" s="54">
        <f t="shared" si="2"/>
        <v>3293.1022876525844</v>
      </c>
      <c r="G13" s="59">
        <f t="shared" si="3"/>
        <v>249.91489038135569</v>
      </c>
      <c r="H13" s="59">
        <f t="shared" si="0"/>
        <v>6</v>
      </c>
    </row>
    <row r="14" spans="1:9" s="21" customFormat="1" x14ac:dyDescent="0.3">
      <c r="A14" s="31"/>
      <c r="C14" s="33">
        <v>7</v>
      </c>
      <c r="D14" s="34">
        <v>5500</v>
      </c>
      <c r="F14" s="54">
        <f t="shared" si="2"/>
        <v>2487.9206843529141</v>
      </c>
      <c r="G14" s="59">
        <f t="shared" si="3"/>
        <v>2737.8355747342698</v>
      </c>
      <c r="H14" s="59">
        <f t="shared" si="0"/>
        <v>7</v>
      </c>
    </row>
    <row r="15" spans="1:9" s="21" customFormat="1" x14ac:dyDescent="0.3">
      <c r="A15" s="31"/>
      <c r="C15" s="33">
        <v>8</v>
      </c>
      <c r="D15" s="34">
        <v>4500</v>
      </c>
      <c r="F15" s="54">
        <f t="shared" si="2"/>
        <v>1817.474525907161</v>
      </c>
      <c r="G15" s="59">
        <f t="shared" si="3"/>
        <v>4555.3101006414308</v>
      </c>
      <c r="H15" s="59">
        <f t="shared" si="0"/>
        <v>8</v>
      </c>
    </row>
    <row r="16" spans="1:9" s="21" customFormat="1" x14ac:dyDescent="0.3">
      <c r="A16" s="31"/>
      <c r="C16" s="33">
        <v>9</v>
      </c>
      <c r="D16" s="34">
        <v>0</v>
      </c>
      <c r="F16" s="54">
        <f t="shared" si="2"/>
        <v>0</v>
      </c>
      <c r="G16" s="59">
        <f t="shared" si="3"/>
        <v>4555.3101006414308</v>
      </c>
      <c r="H16" s="59">
        <f t="shared" si="0"/>
        <v>9</v>
      </c>
    </row>
    <row r="17" spans="1:8" s="21" customFormat="1" ht="15" thickBot="1" x14ac:dyDescent="0.35">
      <c r="A17" s="31"/>
      <c r="C17" s="23">
        <v>10</v>
      </c>
      <c r="D17" s="68">
        <v>0</v>
      </c>
      <c r="F17" s="54">
        <f t="shared" si="2"/>
        <v>0</v>
      </c>
      <c r="G17" s="59">
        <f t="shared" si="3"/>
        <v>4555.3101006414308</v>
      </c>
      <c r="H17" s="59">
        <f t="shared" si="0"/>
        <v>10</v>
      </c>
    </row>
    <row r="18" spans="1:8" s="21" customFormat="1" x14ac:dyDescent="0.3">
      <c r="A18" s="31"/>
    </row>
    <row r="19" spans="1:8" s="21" customFormat="1" x14ac:dyDescent="0.3">
      <c r="A19" s="31"/>
      <c r="C19" s="21" t="s">
        <v>43</v>
      </c>
      <c r="D19" s="20">
        <v>0.12</v>
      </c>
    </row>
    <row r="20" spans="1:8" ht="15" thickBot="1" x14ac:dyDescent="0.35"/>
    <row r="21" spans="1:8" ht="15" thickBot="1" x14ac:dyDescent="0.35">
      <c r="C21" s="61" t="s">
        <v>107</v>
      </c>
      <c r="D21" s="127" t="str">
        <f>IF(G17&lt;0,"Never",MIN(H8:H17)&amp;" Years")</f>
        <v>6 Years</v>
      </c>
      <c r="E21" s="128"/>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topLeftCell="A2" zoomScale="115" zoomScaleNormal="115" workbookViewId="0">
      <selection activeCell="F6" sqref="F6"/>
    </sheetView>
  </sheetViews>
  <sheetFormatPr defaultColWidth="9.33203125" defaultRowHeight="14.4" x14ac:dyDescent="0.3"/>
  <cols>
    <col min="1" max="1" width="5.6640625" style="31" customWidth="1"/>
    <col min="2" max="2" width="14.33203125" style="21" customWidth="1"/>
    <col min="3" max="4" width="11.44140625" style="21" customWidth="1"/>
    <col min="5" max="5" width="9.44140625" style="21" customWidth="1"/>
    <col min="6" max="16384" width="9.33203125" style="21"/>
  </cols>
  <sheetData>
    <row r="2" spans="1:8" ht="23.7" x14ac:dyDescent="0.55000000000000004">
      <c r="B2" s="32" t="s">
        <v>27</v>
      </c>
    </row>
    <row r="3" spans="1:8" ht="15" thickBot="1" x14ac:dyDescent="0.4"/>
    <row r="4" spans="1:8" ht="29.7" thickBot="1" x14ac:dyDescent="0.4">
      <c r="C4" s="24" t="s">
        <v>17</v>
      </c>
      <c r="D4" s="25" t="s">
        <v>18</v>
      </c>
      <c r="F4" s="28" t="s">
        <v>20</v>
      </c>
    </row>
    <row r="5" spans="1:8" ht="15" thickBot="1" x14ac:dyDescent="0.4">
      <c r="C5" s="22">
        <v>0</v>
      </c>
      <c r="D5" s="26">
        <v>-12500</v>
      </c>
      <c r="F5" s="29">
        <v>9.5000000000000001E-2</v>
      </c>
    </row>
    <row r="6" spans="1:8" ht="14.7" x14ac:dyDescent="0.35">
      <c r="C6" s="22">
        <v>1</v>
      </c>
      <c r="D6" s="26">
        <v>3000</v>
      </c>
    </row>
    <row r="7" spans="1:8" ht="14.7" x14ac:dyDescent="0.35">
      <c r="C7" s="22">
        <v>2</v>
      </c>
      <c r="D7" s="26">
        <v>3000</v>
      </c>
    </row>
    <row r="8" spans="1:8" ht="14.7" x14ac:dyDescent="0.35">
      <c r="C8" s="22">
        <v>3</v>
      </c>
      <c r="D8" s="26">
        <v>3500</v>
      </c>
    </row>
    <row r="9" spans="1:8" ht="14.7" x14ac:dyDescent="0.35">
      <c r="C9" s="22">
        <v>4</v>
      </c>
      <c r="D9" s="26">
        <v>2800</v>
      </c>
      <c r="H9" s="19"/>
    </row>
    <row r="10" spans="1:8" ht="14.7" x14ac:dyDescent="0.35">
      <c r="C10" s="22">
        <v>5</v>
      </c>
      <c r="D10" s="26">
        <v>3800</v>
      </c>
    </row>
    <row r="11" spans="1:8" ht="15" thickBot="1" x14ac:dyDescent="0.4">
      <c r="C11" s="23">
        <v>6</v>
      </c>
      <c r="D11" s="27">
        <v>4000</v>
      </c>
    </row>
    <row r="13" spans="1:8" ht="14.7" x14ac:dyDescent="0.35">
      <c r="A13" s="31" t="s">
        <v>22</v>
      </c>
      <c r="B13" s="21" t="s">
        <v>55</v>
      </c>
    </row>
    <row r="14" spans="1:8" ht="14.7" x14ac:dyDescent="0.35">
      <c r="B14" s="21" t="s">
        <v>63</v>
      </c>
    </row>
    <row r="15" spans="1:8" ht="15" thickBot="1" x14ac:dyDescent="0.4"/>
    <row r="16" spans="1:8" ht="15" thickBot="1" x14ac:dyDescent="0.35">
      <c r="B16" s="30" t="s">
        <v>21</v>
      </c>
      <c r="C16" s="129">
        <f>NPV(F5,D6:D11)+D5</f>
        <v>2089.4869159252376</v>
      </c>
      <c r="D16" s="130"/>
    </row>
    <row r="19" spans="1:4" x14ac:dyDescent="0.3">
      <c r="A19" s="21" t="s">
        <v>23</v>
      </c>
      <c r="B19" s="21" t="s">
        <v>30</v>
      </c>
    </row>
    <row r="20" spans="1:4" x14ac:dyDescent="0.3">
      <c r="B20" s="21" t="s">
        <v>64</v>
      </c>
    </row>
    <row r="21" spans="1:4" ht="11.25" customHeight="1" thickBot="1" x14ac:dyDescent="0.35"/>
    <row r="22" spans="1:4" ht="15" thickBot="1" x14ac:dyDescent="0.35">
      <c r="B22" s="30" t="s">
        <v>21</v>
      </c>
      <c r="C22" s="131">
        <f>IRR(D5:D11)</f>
        <v>0.14710430504014083</v>
      </c>
      <c r="D22" s="132"/>
    </row>
    <row r="26" spans="1:4" x14ac:dyDescent="0.3">
      <c r="A26" s="21" t="s">
        <v>24</v>
      </c>
    </row>
    <row r="27" spans="1:4" x14ac:dyDescent="0.3">
      <c r="A27" s="21"/>
    </row>
    <row r="28" spans="1:4" x14ac:dyDescent="0.3">
      <c r="A28" s="21"/>
    </row>
    <row r="30" spans="1:4" ht="9.75" customHeight="1" x14ac:dyDescent="0.3"/>
    <row r="31" spans="1:4" ht="9.75" customHeight="1" x14ac:dyDescent="0.3"/>
    <row r="32" spans="1:4" ht="9.75" customHeight="1" x14ac:dyDescent="0.3"/>
    <row r="33" spans="3:5" x14ac:dyDescent="0.3">
      <c r="C33" s="50"/>
      <c r="D33" s="50"/>
      <c r="E33" s="50"/>
    </row>
    <row r="34" spans="3:5" x14ac:dyDescent="0.3">
      <c r="C34" s="50"/>
      <c r="D34" s="50"/>
      <c r="E34" s="50"/>
    </row>
    <row r="35" spans="3:5" x14ac:dyDescent="0.3">
      <c r="C35" s="50"/>
      <c r="D35" s="50"/>
      <c r="E35" s="50"/>
    </row>
    <row r="36" spans="3:5" ht="18" x14ac:dyDescent="0.6">
      <c r="C36" s="50"/>
      <c r="D36" s="56" t="s">
        <v>102</v>
      </c>
      <c r="E36" s="56" t="s">
        <v>103</v>
      </c>
    </row>
    <row r="37" spans="3:5" x14ac:dyDescent="0.3">
      <c r="C37" s="50"/>
      <c r="D37" s="57">
        <f>PMT(F5,6,-C16,)</f>
        <v>472.75327377488622</v>
      </c>
      <c r="E37" s="50">
        <f>C16</f>
        <v>2089.4869159252376</v>
      </c>
    </row>
    <row r="38" spans="3:5" x14ac:dyDescent="0.3">
      <c r="C38" s="51">
        <v>0</v>
      </c>
      <c r="D38" s="50">
        <f t="dataTable" ref="D38:E52" dt2D="0" dtr="0" r1="F5"/>
        <v>1266.6666666666667</v>
      </c>
      <c r="E38" s="50">
        <v>7600</v>
      </c>
    </row>
    <row r="39" spans="3:5" x14ac:dyDescent="0.3">
      <c r="C39" s="51">
        <v>0.02</v>
      </c>
      <c r="D39" s="50">
        <v>1107.4386001082948</v>
      </c>
      <c r="E39" s="50">
        <v>6203.2407841895329</v>
      </c>
    </row>
    <row r="40" spans="3:5" x14ac:dyDescent="0.3">
      <c r="C40" s="51">
        <v>0.04</v>
      </c>
      <c r="D40" s="50">
        <v>943.85252764597885</v>
      </c>
      <c r="E40" s="50">
        <v>4947.8041225061897</v>
      </c>
    </row>
    <row r="41" spans="3:5" x14ac:dyDescent="0.3">
      <c r="C41" s="51">
        <v>0.06</v>
      </c>
      <c r="D41" s="50">
        <v>776.05842377236229</v>
      </c>
      <c r="E41" s="50">
        <v>3816.1309656172361</v>
      </c>
    </row>
    <row r="42" spans="3:5" x14ac:dyDescent="0.3">
      <c r="C42" s="51">
        <v>0.08</v>
      </c>
      <c r="D42" s="50">
        <v>604.20896267740659</v>
      </c>
      <c r="E42" s="50">
        <v>2793.1853263444682</v>
      </c>
    </row>
    <row r="43" spans="3:5" x14ac:dyDescent="0.3">
      <c r="C43" s="51">
        <v>0.1</v>
      </c>
      <c r="D43" s="50">
        <v>428.45834613206137</v>
      </c>
      <c r="E43" s="50">
        <v>1866.0477962655496</v>
      </c>
    </row>
    <row r="44" spans="3:5" x14ac:dyDescent="0.3">
      <c r="C44" s="51">
        <v>0.12</v>
      </c>
      <c r="D44" s="50">
        <v>248.96124465429796</v>
      </c>
      <c r="E44" s="50">
        <v>1023.5810845449141</v>
      </c>
    </row>
    <row r="45" spans="3:5" x14ac:dyDescent="0.3">
      <c r="C45" s="51">
        <v>0.14000000000000001</v>
      </c>
      <c r="D45" s="50">
        <v>65.871852077018502</v>
      </c>
      <c r="E45" s="50">
        <v>256.1537314263951</v>
      </c>
    </row>
    <row r="46" spans="3:5" x14ac:dyDescent="0.3">
      <c r="C46" s="51">
        <v>0.18</v>
      </c>
      <c r="D46" s="50">
        <v>-310.47431133225467</v>
      </c>
      <c r="E46" s="50">
        <v>-1085.9157461672658</v>
      </c>
    </row>
    <row r="47" spans="3:5" x14ac:dyDescent="0.3">
      <c r="C47" s="51">
        <v>0.2</v>
      </c>
      <c r="D47" s="50">
        <v>-503.43205181914857</v>
      </c>
      <c r="E47" s="50">
        <v>-1674.1683813443069</v>
      </c>
    </row>
    <row r="48" spans="3:5" x14ac:dyDescent="0.3">
      <c r="C48" s="51">
        <v>0.22</v>
      </c>
      <c r="D48" s="50">
        <v>-699.3851744593029</v>
      </c>
      <c r="E48" s="50">
        <v>-2214.8953841624407</v>
      </c>
    </row>
    <row r="49" spans="3:5" x14ac:dyDescent="0.3">
      <c r="C49" s="51">
        <v>0.24</v>
      </c>
      <c r="D49" s="50">
        <v>-898.19231087462401</v>
      </c>
      <c r="E49" s="50">
        <v>-2712.9640998074919</v>
      </c>
    </row>
    <row r="50" spans="3:5" x14ac:dyDescent="0.3">
      <c r="C50" s="51">
        <v>0.26</v>
      </c>
      <c r="D50" s="50">
        <v>-1099.7160756309302</v>
      </c>
      <c r="E50" s="50">
        <v>-3172.6553880397641</v>
      </c>
    </row>
    <row r="51" spans="3:5" x14ac:dyDescent="0.3">
      <c r="C51" s="51">
        <v>0.28000000000000003</v>
      </c>
      <c r="D51" s="50">
        <v>-1303.8233470537691</v>
      </c>
      <c r="E51" s="50">
        <v>-3597.7437160909176</v>
      </c>
    </row>
    <row r="52" spans="3:5" x14ac:dyDescent="0.3">
      <c r="C52" s="51">
        <v>0.3</v>
      </c>
      <c r="D52" s="50">
        <v>-1510.3854804355281</v>
      </c>
      <c r="E52" s="50">
        <v>-3991.5651313321105</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workbookViewId="0">
      <selection activeCell="E26" sqref="E26"/>
    </sheetView>
  </sheetViews>
  <sheetFormatPr defaultColWidth="8.6640625" defaultRowHeight="14.4" x14ac:dyDescent="0.3"/>
  <cols>
    <col min="1" max="1" width="8.6640625" style="42"/>
    <col min="2" max="2" width="14.44140625" style="42" customWidth="1"/>
    <col min="3" max="3" width="12" style="42" customWidth="1"/>
    <col min="4" max="9" width="8.6640625" style="42"/>
    <col min="10" max="10" width="14.44140625" style="42" customWidth="1"/>
    <col min="11" max="16384" width="8.6640625" style="42"/>
  </cols>
  <sheetData>
    <row r="2" spans="2:12" ht="23.7" x14ac:dyDescent="0.55000000000000004">
      <c r="B2" s="46" t="s">
        <v>29</v>
      </c>
    </row>
    <row r="4" spans="2:12" ht="17.7" x14ac:dyDescent="0.35">
      <c r="B4" s="41" t="s">
        <v>1</v>
      </c>
      <c r="C4" s="41" t="s">
        <v>31</v>
      </c>
    </row>
    <row r="5" spans="2:12" ht="14.7" x14ac:dyDescent="0.35">
      <c r="B5" s="43">
        <v>0</v>
      </c>
      <c r="C5" s="44">
        <v>-10000</v>
      </c>
      <c r="E5" s="42" t="s">
        <v>32</v>
      </c>
    </row>
    <row r="6" spans="2:12" ht="14.7" x14ac:dyDescent="0.35">
      <c r="B6" s="43">
        <v>1</v>
      </c>
      <c r="C6" s="44">
        <v>2500</v>
      </c>
      <c r="E6" s="42" t="s">
        <v>33</v>
      </c>
    </row>
    <row r="7" spans="2:12" ht="14.7" x14ac:dyDescent="0.35">
      <c r="B7" s="43">
        <v>2</v>
      </c>
      <c r="C7" s="44">
        <v>3000</v>
      </c>
      <c r="E7" s="42" t="s">
        <v>34</v>
      </c>
    </row>
    <row r="8" spans="2:12" ht="14.7" x14ac:dyDescent="0.35">
      <c r="B8" s="43">
        <v>3</v>
      </c>
      <c r="C8" s="44">
        <v>4000</v>
      </c>
      <c r="E8" s="42" t="s">
        <v>37</v>
      </c>
    </row>
    <row r="9" spans="2:12" ht="14.7" x14ac:dyDescent="0.35">
      <c r="B9" s="43">
        <v>4</v>
      </c>
      <c r="C9" s="44">
        <v>3000</v>
      </c>
      <c r="E9" s="42" t="s">
        <v>35</v>
      </c>
      <c r="L9" s="42" t="str">
        <f>FIXED(MIRR(C5:C10,C12,C12)*100,1)</f>
        <v>12.8</v>
      </c>
    </row>
    <row r="10" spans="2:12" ht="14.7" x14ac:dyDescent="0.35">
      <c r="B10" s="43">
        <v>5</v>
      </c>
      <c r="C10" s="44">
        <v>2500</v>
      </c>
    </row>
    <row r="11" spans="2:12" ht="14.7" x14ac:dyDescent="0.35">
      <c r="C11" s="44"/>
      <c r="L11" s="19"/>
    </row>
    <row r="12" spans="2:12" ht="14.7" x14ac:dyDescent="0.35">
      <c r="B12" s="42" t="s">
        <v>36</v>
      </c>
      <c r="C12" s="45">
        <v>0.1</v>
      </c>
    </row>
    <row r="13" spans="2:12" ht="15" thickBot="1" x14ac:dyDescent="0.4"/>
    <row r="14" spans="2:12" ht="15" thickBot="1" x14ac:dyDescent="0.4">
      <c r="B14" s="133" t="str">
        <f>"This project has an MIRR of "&amp;FIXED(MIRR(C5:C10,C12,C12)*100,1)&amp;"% which indicates that the project should be "&amp;IF(MIRR(C5:C10,C12,C12)&gt;C12,"ACCEPTED","REJECTED")</f>
        <v>This project has an MIRR of 12.8% which indicates that the project should be ACCEPTED</v>
      </c>
      <c r="C14" s="134"/>
      <c r="D14" s="134"/>
      <c r="E14" s="134"/>
      <c r="F14" s="134"/>
      <c r="G14" s="134"/>
      <c r="H14" s="134"/>
      <c r="I14" s="134"/>
      <c r="J14" s="135"/>
    </row>
    <row r="15" spans="2:12" ht="15" thickBot="1" x14ac:dyDescent="0.4"/>
    <row r="16" spans="2:12" ht="15" thickBot="1" x14ac:dyDescent="0.4">
      <c r="B16" s="136" t="s">
        <v>60</v>
      </c>
      <c r="C16" s="137"/>
      <c r="D16" s="137"/>
      <c r="E16" s="137"/>
      <c r="F16" s="137"/>
      <c r="G16" s="137"/>
      <c r="H16" s="137"/>
      <c r="I16" s="137"/>
      <c r="J16" s="138"/>
    </row>
    <row r="18" spans="2:2" x14ac:dyDescent="0.3">
      <c r="B18" s="42" t="s">
        <v>56</v>
      </c>
    </row>
    <row r="19" spans="2:2" x14ac:dyDescent="0.3">
      <c r="B19" s="42" t="s">
        <v>61</v>
      </c>
    </row>
    <row r="20" spans="2:2" x14ac:dyDescent="0.3">
      <c r="B20" s="42" t="s">
        <v>57</v>
      </c>
    </row>
    <row r="21" spans="2:2" x14ac:dyDescent="0.3">
      <c r="B21" s="42" t="s">
        <v>58</v>
      </c>
    </row>
    <row r="22" spans="2:2" x14ac:dyDescent="0.3">
      <c r="B22" s="42" t="s">
        <v>59</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topLeftCell="A13" workbookViewId="0">
      <selection activeCell="H38" sqref="H38"/>
    </sheetView>
  </sheetViews>
  <sheetFormatPr defaultRowHeight="14.4" x14ac:dyDescent="0.3"/>
  <cols>
    <col min="1" max="1" width="4.33203125" customWidth="1"/>
    <col min="2" max="2" width="5.33203125" customWidth="1"/>
    <col min="3" max="3" width="40.33203125" customWidth="1"/>
    <col min="4" max="4" width="10.33203125" customWidth="1"/>
    <col min="5" max="5" width="3.109375" customWidth="1"/>
    <col min="6" max="6" width="9.6640625" customWidth="1"/>
    <col min="7" max="7" width="3" customWidth="1"/>
    <col min="8" max="8" width="13.6640625" customWidth="1"/>
    <col min="9" max="9" width="10.109375" bestFit="1" customWidth="1"/>
    <col min="10" max="13" width="10.33203125" customWidth="1"/>
  </cols>
  <sheetData>
    <row r="2" spans="2:18" ht="23.7" x14ac:dyDescent="0.55000000000000004">
      <c r="B2" s="92" t="s">
        <v>109</v>
      </c>
      <c r="C2" s="76"/>
      <c r="D2" s="76"/>
      <c r="E2" s="76"/>
      <c r="F2" s="76"/>
      <c r="G2" s="76"/>
      <c r="H2" s="76"/>
      <c r="I2" s="76"/>
      <c r="J2" s="76"/>
      <c r="K2" s="76"/>
      <c r="L2" s="76"/>
      <c r="M2" s="76"/>
      <c r="N2" s="76"/>
      <c r="O2" s="76"/>
      <c r="P2" s="76"/>
      <c r="Q2" s="76"/>
      <c r="R2" s="76"/>
    </row>
    <row r="3" spans="2:18" ht="9" customHeight="1" x14ac:dyDescent="0.35">
      <c r="B3" s="76"/>
      <c r="C3" s="76"/>
      <c r="D3" s="76"/>
      <c r="E3" s="76"/>
      <c r="F3" s="76"/>
      <c r="G3" s="76"/>
      <c r="H3" s="76"/>
      <c r="I3" s="76"/>
      <c r="J3" s="76"/>
      <c r="K3" s="76"/>
      <c r="L3" s="76"/>
      <c r="M3" s="76"/>
      <c r="N3" s="76"/>
      <c r="O3" s="76"/>
      <c r="P3" s="76"/>
      <c r="Q3" s="76"/>
      <c r="R3" s="76"/>
    </row>
    <row r="4" spans="2:18" ht="19.2" thickBot="1" x14ac:dyDescent="0.5">
      <c r="B4" s="78"/>
      <c r="C4" s="76"/>
      <c r="D4" s="76"/>
      <c r="E4" s="76"/>
      <c r="F4" s="76"/>
      <c r="G4" s="76"/>
      <c r="H4" s="76"/>
      <c r="I4" s="122" t="s">
        <v>0</v>
      </c>
      <c r="J4" s="122"/>
      <c r="K4" s="122"/>
      <c r="L4" s="122"/>
      <c r="M4" s="122"/>
      <c r="N4" s="76"/>
      <c r="O4" s="76"/>
      <c r="P4" s="76"/>
      <c r="Q4" s="76"/>
      <c r="R4" s="76"/>
    </row>
    <row r="5" spans="2:18" ht="15" thickBot="1" x14ac:dyDescent="0.4">
      <c r="B5" s="78"/>
      <c r="C5" s="76"/>
      <c r="D5" s="76"/>
      <c r="E5" s="76"/>
      <c r="F5" s="76"/>
      <c r="G5" s="76"/>
      <c r="H5" s="76"/>
      <c r="I5" s="87" t="s">
        <v>1</v>
      </c>
      <c r="J5" s="88" t="s">
        <v>2</v>
      </c>
      <c r="K5" s="88" t="s">
        <v>3</v>
      </c>
      <c r="L5" s="88" t="s">
        <v>4</v>
      </c>
      <c r="M5" s="89" t="s">
        <v>5</v>
      </c>
      <c r="N5" s="76"/>
      <c r="O5" s="76"/>
      <c r="P5" s="76"/>
      <c r="Q5" s="76"/>
      <c r="R5" s="76"/>
    </row>
    <row r="6" spans="2:18" ht="14.7" x14ac:dyDescent="0.35">
      <c r="B6" s="78"/>
      <c r="C6" s="76"/>
      <c r="D6" s="76"/>
      <c r="E6" s="76"/>
      <c r="F6" s="76"/>
      <c r="G6" s="76"/>
      <c r="H6" s="76"/>
      <c r="I6" s="84">
        <v>1</v>
      </c>
      <c r="J6" s="85">
        <v>0.33329999999999999</v>
      </c>
      <c r="K6" s="85">
        <v>0.2</v>
      </c>
      <c r="L6" s="85">
        <v>0.1429</v>
      </c>
      <c r="M6" s="86">
        <v>0.1</v>
      </c>
      <c r="N6" s="76"/>
      <c r="O6" s="76"/>
      <c r="P6" s="76"/>
      <c r="Q6" s="76"/>
      <c r="R6" s="76">
        <v>1</v>
      </c>
    </row>
    <row r="7" spans="2:18" ht="14.7" x14ac:dyDescent="0.35">
      <c r="B7" s="78"/>
      <c r="C7" s="76"/>
      <c r="D7" s="76"/>
      <c r="E7" s="76"/>
      <c r="F7" s="76"/>
      <c r="G7" s="76"/>
      <c r="H7" s="76"/>
      <c r="I7" s="80">
        <v>2</v>
      </c>
      <c r="J7" s="79">
        <v>0.44450000000000001</v>
      </c>
      <c r="K7" s="79">
        <v>0.32</v>
      </c>
      <c r="L7" s="79">
        <v>0.24490000000000001</v>
      </c>
      <c r="M7" s="81">
        <v>0.18</v>
      </c>
      <c r="N7" s="76"/>
      <c r="O7" s="76"/>
      <c r="P7" s="76"/>
      <c r="Q7" s="76"/>
      <c r="R7" s="76">
        <v>2</v>
      </c>
    </row>
    <row r="8" spans="2:18" ht="14.7" x14ac:dyDescent="0.35">
      <c r="B8" s="78"/>
      <c r="C8" s="76"/>
      <c r="D8" s="76"/>
      <c r="E8" s="76"/>
      <c r="F8" s="76"/>
      <c r="G8" s="76"/>
      <c r="H8" s="76"/>
      <c r="I8" s="80">
        <v>3</v>
      </c>
      <c r="J8" s="79">
        <v>0.14810000000000001</v>
      </c>
      <c r="K8" s="79">
        <v>0.192</v>
      </c>
      <c r="L8" s="79">
        <v>0.1749</v>
      </c>
      <c r="M8" s="81">
        <v>0.14399999999999999</v>
      </c>
      <c r="N8" s="76"/>
      <c r="O8" s="76"/>
      <c r="P8" s="76"/>
      <c r="Q8" s="76"/>
      <c r="R8" s="76">
        <v>3</v>
      </c>
    </row>
    <row r="9" spans="2:18" ht="14.7" x14ac:dyDescent="0.35">
      <c r="B9" s="78"/>
      <c r="C9" s="76"/>
      <c r="D9" s="76"/>
      <c r="E9" s="76"/>
      <c r="F9" s="76"/>
      <c r="G9" s="76"/>
      <c r="H9" s="76"/>
      <c r="I9" s="80">
        <v>4</v>
      </c>
      <c r="J9" s="79">
        <v>7.4099999999999999E-2</v>
      </c>
      <c r="K9" s="79">
        <v>0.1152</v>
      </c>
      <c r="L9" s="79">
        <v>0.1249</v>
      </c>
      <c r="M9" s="81">
        <v>0.1152</v>
      </c>
      <c r="N9" s="76"/>
      <c r="O9" s="76"/>
      <c r="P9" s="76"/>
      <c r="Q9" s="76"/>
      <c r="R9" s="76">
        <v>4</v>
      </c>
    </row>
    <row r="10" spans="2:18" ht="14.7" x14ac:dyDescent="0.35">
      <c r="B10" s="78"/>
      <c r="C10" s="76"/>
      <c r="D10" s="76"/>
      <c r="E10" s="76"/>
      <c r="F10" s="76"/>
      <c r="G10" s="76"/>
      <c r="H10" s="76"/>
      <c r="I10" s="80">
        <v>5</v>
      </c>
      <c r="J10" s="90"/>
      <c r="K10" s="79">
        <v>0.1152</v>
      </c>
      <c r="L10" s="79">
        <v>8.9300000000000004E-2</v>
      </c>
      <c r="M10" s="81">
        <v>9.2200000000000004E-2</v>
      </c>
      <c r="N10" s="76"/>
      <c r="O10" s="76"/>
      <c r="P10" s="76"/>
      <c r="Q10" s="76"/>
      <c r="R10" s="76">
        <v>5</v>
      </c>
    </row>
    <row r="11" spans="2:18" ht="14.7" x14ac:dyDescent="0.35">
      <c r="B11" s="78"/>
      <c r="C11" s="76"/>
      <c r="D11" s="76"/>
      <c r="E11" s="76"/>
      <c r="F11" s="76"/>
      <c r="G11" s="76"/>
      <c r="H11" s="76"/>
      <c r="I11" s="80">
        <v>6</v>
      </c>
      <c r="J11" s="90"/>
      <c r="K11" s="79">
        <v>5.7599999999999998E-2</v>
      </c>
      <c r="L11" s="79">
        <v>8.9200000000000002E-2</v>
      </c>
      <c r="M11" s="81">
        <v>7.3700000000000002E-2</v>
      </c>
      <c r="N11" s="76"/>
      <c r="O11" s="76"/>
      <c r="P11" s="76"/>
      <c r="Q11" s="76"/>
      <c r="R11" s="76">
        <v>6</v>
      </c>
    </row>
    <row r="12" spans="2:18" ht="14.7" x14ac:dyDescent="0.35">
      <c r="B12" s="76"/>
      <c r="C12" s="76"/>
      <c r="D12" s="76"/>
      <c r="E12" s="76"/>
      <c r="F12" s="93"/>
      <c r="G12" s="76"/>
      <c r="H12" s="76"/>
      <c r="I12" s="80">
        <v>7</v>
      </c>
      <c r="J12" s="90"/>
      <c r="K12" s="90"/>
      <c r="L12" s="79">
        <v>8.9300000000000004E-2</v>
      </c>
      <c r="M12" s="81">
        <v>6.5500000000000003E-2</v>
      </c>
      <c r="N12" s="76"/>
      <c r="O12" s="76"/>
      <c r="P12" s="76"/>
      <c r="Q12" s="76"/>
      <c r="R12" s="76">
        <v>7</v>
      </c>
    </row>
    <row r="13" spans="2:18" ht="14.7" x14ac:dyDescent="0.35">
      <c r="B13" s="76"/>
      <c r="C13" s="76"/>
      <c r="D13" s="76"/>
      <c r="E13" s="76"/>
      <c r="F13" s="94"/>
      <c r="G13" s="76"/>
      <c r="H13" s="76"/>
      <c r="I13" s="80">
        <v>8</v>
      </c>
      <c r="J13" s="90"/>
      <c r="K13" s="90"/>
      <c r="L13" s="79">
        <v>4.4600000000000001E-2</v>
      </c>
      <c r="M13" s="81">
        <v>6.5500000000000003E-2</v>
      </c>
      <c r="N13" s="76"/>
      <c r="O13" s="76"/>
      <c r="P13" s="76"/>
      <c r="Q13" s="76"/>
      <c r="R13" s="76">
        <v>8</v>
      </c>
    </row>
    <row r="14" spans="2:18" ht="14.7" x14ac:dyDescent="0.35">
      <c r="B14" s="76"/>
      <c r="C14" s="77"/>
      <c r="D14" s="77"/>
      <c r="E14" s="77"/>
      <c r="F14" s="77"/>
      <c r="G14" s="77"/>
      <c r="H14" s="76"/>
      <c r="I14" s="80">
        <v>9</v>
      </c>
      <c r="J14" s="90"/>
      <c r="K14" s="90"/>
      <c r="L14" s="90"/>
      <c r="M14" s="81">
        <v>6.5600000000000006E-2</v>
      </c>
      <c r="N14" s="76"/>
      <c r="O14" s="76"/>
      <c r="P14" s="76"/>
      <c r="Q14" s="76"/>
      <c r="R14" s="76">
        <v>9</v>
      </c>
    </row>
    <row r="15" spans="2:18" ht="14.7" x14ac:dyDescent="0.35">
      <c r="B15" s="76"/>
      <c r="C15" s="77"/>
      <c r="D15" s="77"/>
      <c r="E15" s="77"/>
      <c r="F15" s="77"/>
      <c r="G15" s="77"/>
      <c r="H15" s="76"/>
      <c r="I15" s="80">
        <v>10</v>
      </c>
      <c r="J15" s="90"/>
      <c r="K15" s="90"/>
      <c r="L15" s="90"/>
      <c r="M15" s="81">
        <v>6.5500000000000003E-2</v>
      </c>
      <c r="N15" s="76"/>
      <c r="O15" s="76"/>
      <c r="P15" s="76"/>
      <c r="Q15" s="76"/>
      <c r="R15" s="76">
        <v>10</v>
      </c>
    </row>
    <row r="16" spans="2:18" ht="15" thickBot="1" x14ac:dyDescent="0.4">
      <c r="B16" s="76"/>
      <c r="C16" s="77"/>
      <c r="D16" s="77"/>
      <c r="E16" s="77"/>
      <c r="F16" s="77"/>
      <c r="G16" s="77"/>
      <c r="H16" s="76"/>
      <c r="I16" s="82">
        <v>11</v>
      </c>
      <c r="J16" s="91"/>
      <c r="K16" s="91"/>
      <c r="L16" s="91"/>
      <c r="M16" s="83">
        <v>3.2800000000000003E-2</v>
      </c>
      <c r="N16" s="76"/>
      <c r="O16" s="76"/>
      <c r="P16" s="76"/>
      <c r="Q16" s="76"/>
      <c r="R16" s="76"/>
    </row>
    <row r="17" spans="3:9" ht="14.7" x14ac:dyDescent="0.35">
      <c r="C17" s="77"/>
      <c r="D17" s="77"/>
      <c r="E17" s="77"/>
      <c r="F17" s="77"/>
      <c r="G17" s="77"/>
    </row>
    <row r="18" spans="3:9" ht="14.7" x14ac:dyDescent="0.35">
      <c r="C18" s="77"/>
      <c r="D18" s="77"/>
      <c r="E18" s="77"/>
      <c r="F18" s="77"/>
      <c r="G18" s="77"/>
    </row>
    <row r="19" spans="3:9" ht="14.7" x14ac:dyDescent="0.35">
      <c r="C19" s="77"/>
      <c r="D19" s="77"/>
      <c r="E19" s="77"/>
      <c r="F19" s="77"/>
      <c r="G19" s="77"/>
    </row>
    <row r="20" spans="3:9" ht="14.7" x14ac:dyDescent="0.35">
      <c r="C20" s="77"/>
      <c r="D20" s="77"/>
      <c r="E20" s="77"/>
      <c r="F20" s="77"/>
      <c r="G20" s="77"/>
    </row>
    <row r="21" spans="3:9" ht="14.7" x14ac:dyDescent="0.35">
      <c r="C21" s="77"/>
      <c r="D21" s="77"/>
      <c r="E21" s="77"/>
      <c r="F21" s="77"/>
      <c r="G21" s="77"/>
    </row>
    <row r="22" spans="3:9" ht="43.95" thickBot="1" x14ac:dyDescent="0.35">
      <c r="C22" s="77"/>
      <c r="D22" s="95" t="s">
        <v>110</v>
      </c>
      <c r="E22" s="96"/>
      <c r="F22" s="95" t="s">
        <v>111</v>
      </c>
      <c r="G22" s="77"/>
      <c r="H22" s="100" t="s">
        <v>122</v>
      </c>
      <c r="I22" s="100" t="s">
        <v>116</v>
      </c>
    </row>
    <row r="23" spans="3:9" ht="14.7" customHeight="1" x14ac:dyDescent="0.3">
      <c r="C23" s="77" t="s">
        <v>112</v>
      </c>
      <c r="D23" s="117">
        <v>60000</v>
      </c>
      <c r="E23" s="117"/>
      <c r="F23" s="117">
        <v>75000</v>
      </c>
      <c r="G23" s="77"/>
      <c r="H23" s="97">
        <v>1</v>
      </c>
      <c r="I23" s="98">
        <f>SUM(K9:K11)*D23</f>
        <v>17280</v>
      </c>
    </row>
    <row r="24" spans="3:9" ht="14.7" customHeight="1" x14ac:dyDescent="0.3">
      <c r="C24" s="77" t="s">
        <v>114</v>
      </c>
      <c r="D24" s="117">
        <v>3</v>
      </c>
      <c r="E24" s="117"/>
      <c r="F24" s="117"/>
      <c r="G24" s="77"/>
      <c r="H24" s="97">
        <v>2</v>
      </c>
      <c r="I24" s="98">
        <f>SUM(K10:K11)*D23</f>
        <v>10368</v>
      </c>
    </row>
    <row r="25" spans="3:9" ht="14.7" customHeight="1" x14ac:dyDescent="0.3">
      <c r="C25" s="77" t="s">
        <v>115</v>
      </c>
      <c r="D25" s="117">
        <v>5000</v>
      </c>
      <c r="E25" s="117"/>
      <c r="F25" s="117">
        <v>20000</v>
      </c>
      <c r="G25" s="77"/>
      <c r="H25" s="97">
        <v>3</v>
      </c>
      <c r="I25" s="98">
        <f>K11*D23</f>
        <v>3456</v>
      </c>
    </row>
    <row r="26" spans="3:9" ht="15" thickBot="1" x14ac:dyDescent="0.35">
      <c r="C26" s="77"/>
      <c r="D26" s="77"/>
      <c r="E26" s="77"/>
      <c r="F26" s="77"/>
      <c r="G26" s="77"/>
      <c r="H26" s="97">
        <v>4</v>
      </c>
      <c r="I26">
        <v>0</v>
      </c>
    </row>
    <row r="27" spans="3:9" ht="15" thickBot="1" x14ac:dyDescent="0.35">
      <c r="C27" s="77" t="s">
        <v>123</v>
      </c>
      <c r="D27" s="139">
        <f>F35-D35</f>
        <v>20964.96</v>
      </c>
      <c r="E27" s="140"/>
      <c r="F27" s="141"/>
      <c r="G27" s="77"/>
      <c r="H27" s="97">
        <v>5</v>
      </c>
      <c r="I27">
        <v>0</v>
      </c>
    </row>
    <row r="28" spans="3:9" ht="14.7" x14ac:dyDescent="0.35">
      <c r="C28" s="77"/>
      <c r="D28" s="77"/>
      <c r="E28" s="77"/>
      <c r="F28" s="77"/>
      <c r="G28" s="77"/>
    </row>
    <row r="29" spans="3:9" x14ac:dyDescent="0.3">
      <c r="C29" s="77"/>
      <c r="D29" s="77"/>
      <c r="E29" s="77"/>
      <c r="F29" s="77"/>
      <c r="G29" s="77"/>
    </row>
    <row r="30" spans="3:9" x14ac:dyDescent="0.3">
      <c r="C30" s="77"/>
      <c r="D30" s="77"/>
      <c r="E30" s="77"/>
      <c r="F30" s="77"/>
      <c r="G30" s="77"/>
    </row>
    <row r="31" spans="3:9" x14ac:dyDescent="0.3">
      <c r="C31" s="77" t="s">
        <v>118</v>
      </c>
      <c r="D31" s="77">
        <f>D25</f>
        <v>5000</v>
      </c>
      <c r="E31" s="77"/>
      <c r="F31" s="99">
        <f>F25</f>
        <v>20000</v>
      </c>
      <c r="G31" s="77"/>
    </row>
    <row r="32" spans="3:9" x14ac:dyDescent="0.3">
      <c r="C32" s="77" t="s">
        <v>117</v>
      </c>
      <c r="D32" s="77">
        <f>VLOOKUP(D24,H23:I27,2)</f>
        <v>3456</v>
      </c>
      <c r="E32" s="77"/>
      <c r="F32" s="77">
        <f>SUM(K8:K11)*F23</f>
        <v>36000</v>
      </c>
      <c r="G32" s="77"/>
    </row>
    <row r="33" spans="3:7" x14ac:dyDescent="0.3">
      <c r="C33" s="77" t="s">
        <v>119</v>
      </c>
      <c r="D33" s="77">
        <f>D31-D32</f>
        <v>1544</v>
      </c>
      <c r="E33" s="99"/>
      <c r="F33" s="99">
        <f>F31-F32</f>
        <v>-16000</v>
      </c>
      <c r="G33" s="77"/>
    </row>
    <row r="34" spans="3:7" x14ac:dyDescent="0.3">
      <c r="C34" s="77" t="s">
        <v>120</v>
      </c>
      <c r="D34" s="77">
        <f>0.34*D33*-1</f>
        <v>-524.96</v>
      </c>
      <c r="E34" s="77"/>
      <c r="F34" s="99">
        <f>0.34*F33*-1</f>
        <v>5440</v>
      </c>
      <c r="G34" s="77"/>
    </row>
    <row r="35" spans="3:7" x14ac:dyDescent="0.3">
      <c r="C35" s="77" t="s">
        <v>121</v>
      </c>
      <c r="D35" s="77">
        <f>D31+D34</f>
        <v>4475.04</v>
      </c>
      <c r="E35" s="77"/>
      <c r="F35" s="99">
        <f>F31+F34</f>
        <v>25440</v>
      </c>
      <c r="G35" s="77"/>
    </row>
    <row r="36" spans="3:7" x14ac:dyDescent="0.3">
      <c r="C36" s="77"/>
      <c r="D36" s="77"/>
      <c r="E36" s="77"/>
      <c r="F36" s="77"/>
      <c r="G36" s="77"/>
    </row>
    <row r="37" spans="3:7" x14ac:dyDescent="0.3">
      <c r="C37" s="77"/>
      <c r="D37" s="77"/>
      <c r="E37" s="77"/>
      <c r="F37" s="77"/>
      <c r="G37" s="77"/>
    </row>
    <row r="38" spans="3:7" x14ac:dyDescent="0.3">
      <c r="C38" s="77"/>
      <c r="D38" s="77"/>
      <c r="E38" s="77"/>
      <c r="F38" s="77"/>
      <c r="G38" s="77"/>
    </row>
    <row r="39" spans="3:7" x14ac:dyDescent="0.3">
      <c r="C39" s="77"/>
      <c r="D39" s="77"/>
      <c r="E39" s="77"/>
      <c r="F39" s="77"/>
      <c r="G39" s="77"/>
    </row>
    <row r="40" spans="3:7" x14ac:dyDescent="0.3">
      <c r="C40" s="77"/>
      <c r="D40" s="77"/>
      <c r="E40" s="77"/>
      <c r="F40" s="77"/>
      <c r="G40" s="77"/>
    </row>
    <row r="41" spans="3:7" x14ac:dyDescent="0.3">
      <c r="C41" s="77"/>
      <c r="D41" s="77"/>
      <c r="E41" s="77"/>
      <c r="F41" s="77"/>
      <c r="G41" s="77"/>
    </row>
    <row r="42" spans="3:7" x14ac:dyDescent="0.3">
      <c r="C42" s="77"/>
      <c r="D42" s="77"/>
      <c r="E42" s="77"/>
      <c r="F42" s="77"/>
      <c r="G42" s="77"/>
    </row>
    <row r="43" spans="3:7" x14ac:dyDescent="0.3">
      <c r="C43" s="77"/>
      <c r="D43" s="77"/>
      <c r="E43" s="77"/>
      <c r="F43" s="77"/>
      <c r="G43" s="77"/>
    </row>
    <row r="44" spans="3:7" x14ac:dyDescent="0.3">
      <c r="C44" s="77"/>
      <c r="D44" s="77"/>
      <c r="E44" s="77"/>
      <c r="F44" s="77"/>
      <c r="G44" s="77"/>
    </row>
    <row r="45" spans="3:7" x14ac:dyDescent="0.3">
      <c r="C45" s="77"/>
      <c r="D45" s="77"/>
      <c r="E45" s="77"/>
      <c r="F45" s="77"/>
      <c r="G45" s="77"/>
    </row>
    <row r="46" spans="3:7" x14ac:dyDescent="0.3">
      <c r="C46" s="77"/>
      <c r="D46" s="77"/>
      <c r="E46" s="77"/>
      <c r="F46" s="77"/>
      <c r="G46" s="77"/>
    </row>
    <row r="47" spans="3:7" x14ac:dyDescent="0.3">
      <c r="C47" s="77"/>
      <c r="D47" s="77"/>
      <c r="E47" s="77"/>
      <c r="F47" s="77"/>
      <c r="G47" s="77"/>
    </row>
    <row r="48" spans="3:7" x14ac:dyDescent="0.3">
      <c r="C48" s="77"/>
      <c r="D48" s="77"/>
      <c r="E48" s="77"/>
      <c r="F48" s="77"/>
      <c r="G48" s="77"/>
    </row>
    <row r="49" spans="3:7" x14ac:dyDescent="0.3">
      <c r="C49" s="77"/>
      <c r="D49" s="77"/>
      <c r="E49" s="77"/>
      <c r="F49" s="77"/>
      <c r="G49" s="77"/>
    </row>
    <row r="50" spans="3:7" x14ac:dyDescent="0.3">
      <c r="C50" s="77"/>
      <c r="D50" s="77"/>
      <c r="E50" s="77"/>
      <c r="F50" s="77"/>
      <c r="G50" s="77"/>
    </row>
    <row r="51" spans="3:7" x14ac:dyDescent="0.3">
      <c r="C51" s="77"/>
      <c r="D51" s="77"/>
      <c r="E51" s="77"/>
      <c r="F51" s="77"/>
      <c r="G51" s="77"/>
    </row>
    <row r="52" spans="3:7" x14ac:dyDescent="0.3">
      <c r="C52" s="77"/>
      <c r="D52" s="77"/>
      <c r="E52" s="77"/>
      <c r="F52" s="77"/>
      <c r="G52" s="77"/>
    </row>
    <row r="53" spans="3:7" x14ac:dyDescent="0.3">
      <c r="C53" s="77"/>
      <c r="D53" s="77"/>
      <c r="E53" s="77"/>
      <c r="F53" s="77"/>
      <c r="G53" s="77"/>
    </row>
    <row r="54" spans="3:7" x14ac:dyDescent="0.3">
      <c r="C54" s="77"/>
      <c r="D54" s="77"/>
      <c r="E54" s="77"/>
      <c r="F54" s="77"/>
      <c r="G54" s="77"/>
    </row>
    <row r="55" spans="3:7" x14ac:dyDescent="0.3">
      <c r="C55" s="77"/>
      <c r="D55" s="77"/>
      <c r="E55" s="77"/>
      <c r="F55" s="77"/>
      <c r="G55" s="77"/>
    </row>
    <row r="56" spans="3:7" x14ac:dyDescent="0.3">
      <c r="C56" s="77"/>
      <c r="D56" s="77"/>
      <c r="E56" s="77"/>
      <c r="F56" s="77"/>
      <c r="G56" s="77"/>
    </row>
    <row r="57" spans="3:7" x14ac:dyDescent="0.3">
      <c r="C57" s="77"/>
      <c r="D57" s="77"/>
      <c r="E57" s="77"/>
      <c r="F57" s="77"/>
      <c r="G57" s="77"/>
    </row>
    <row r="58" spans="3:7" x14ac:dyDescent="0.3">
      <c r="C58" s="77"/>
      <c r="D58" s="77"/>
      <c r="E58" s="77"/>
      <c r="F58" s="77"/>
      <c r="G58" s="77"/>
    </row>
    <row r="59" spans="3:7" x14ac:dyDescent="0.3">
      <c r="C59" s="77"/>
      <c r="D59" s="77"/>
      <c r="E59" s="77"/>
      <c r="F59" s="77"/>
      <c r="G59" s="77"/>
    </row>
    <row r="60" spans="3:7" x14ac:dyDescent="0.3">
      <c r="C60" s="77"/>
      <c r="D60" s="77"/>
      <c r="E60" s="77"/>
      <c r="F60" s="77"/>
      <c r="G60" s="77"/>
    </row>
    <row r="61" spans="3:7" x14ac:dyDescent="0.3">
      <c r="C61" s="77"/>
      <c r="D61" s="77"/>
      <c r="E61" s="77"/>
      <c r="F61" s="77"/>
      <c r="G61" s="77"/>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6" sqref="D6"/>
    </sheetView>
  </sheetViews>
  <sheetFormatPr defaultColWidth="8.6640625" defaultRowHeight="14.4" x14ac:dyDescent="0.3"/>
  <cols>
    <col min="1" max="1" width="4" style="31" customWidth="1"/>
    <col min="2" max="2" width="14.33203125" style="21" customWidth="1"/>
    <col min="3" max="4" width="11.44140625" style="21" customWidth="1"/>
    <col min="5" max="5" width="9.44140625" style="21" customWidth="1"/>
    <col min="6" max="16384" width="8.6640625" style="21"/>
  </cols>
  <sheetData>
    <row r="1" spans="1:9" ht="14.7" x14ac:dyDescent="0.35">
      <c r="A1" s="60"/>
      <c r="B1" s="59"/>
      <c r="C1" s="59"/>
      <c r="D1" s="59"/>
      <c r="E1" s="59"/>
      <c r="F1" s="59"/>
      <c r="G1" s="59"/>
      <c r="H1" s="59"/>
      <c r="I1" s="59"/>
    </row>
    <row r="2" spans="1:9" ht="23.7" x14ac:dyDescent="0.55000000000000004">
      <c r="A2" s="60"/>
      <c r="B2" s="70" t="s">
        <v>199</v>
      </c>
      <c r="C2" s="63"/>
      <c r="D2" s="63"/>
      <c r="E2" s="63"/>
      <c r="F2" s="63"/>
      <c r="G2" s="63"/>
      <c r="H2" s="63"/>
      <c r="I2" s="63"/>
    </row>
    <row r="3" spans="1:9" ht="15" thickBot="1" x14ac:dyDescent="0.4">
      <c r="A3" s="60"/>
      <c r="B3" s="63"/>
      <c r="C3" s="63"/>
      <c r="D3" s="63"/>
      <c r="E3" s="63"/>
      <c r="F3" s="63"/>
      <c r="G3" s="63"/>
      <c r="H3" s="63"/>
      <c r="I3" s="63"/>
    </row>
    <row r="4" spans="1:9" ht="29.7" thickBot="1" x14ac:dyDescent="0.4">
      <c r="A4" s="60"/>
      <c r="B4" s="63"/>
      <c r="C4" s="71" t="s">
        <v>17</v>
      </c>
      <c r="D4" s="72" t="s">
        <v>18</v>
      </c>
      <c r="E4" s="63"/>
      <c r="F4" s="63"/>
      <c r="G4" s="63"/>
      <c r="H4" s="63"/>
      <c r="I4" s="63"/>
    </row>
    <row r="5" spans="1:9" ht="14.7" x14ac:dyDescent="0.35">
      <c r="A5" s="60"/>
      <c r="B5" s="63"/>
      <c r="C5" s="73">
        <v>0</v>
      </c>
      <c r="D5" s="74">
        <v>-10000</v>
      </c>
      <c r="E5" s="63"/>
      <c r="F5" s="63"/>
      <c r="G5" s="63"/>
      <c r="H5" s="63"/>
      <c r="I5" s="63"/>
    </row>
    <row r="6" spans="1:9" ht="14.7" x14ac:dyDescent="0.35">
      <c r="A6" s="60"/>
      <c r="B6" s="63"/>
      <c r="C6" s="65">
        <v>1</v>
      </c>
      <c r="D6" s="67">
        <v>1500</v>
      </c>
      <c r="E6" s="63"/>
      <c r="F6" s="62">
        <f>IF(OR(AND(D5&gt;0,D6&lt;0),AND(D5&lt;0,D6&gt;0)),1,0)</f>
        <v>1</v>
      </c>
      <c r="G6" s="63"/>
      <c r="H6" s="63"/>
      <c r="I6" s="63"/>
    </row>
    <row r="7" spans="1:9" ht="14.7" x14ac:dyDescent="0.35">
      <c r="A7" s="60"/>
      <c r="B7" s="63"/>
      <c r="C7" s="65">
        <v>2</v>
      </c>
      <c r="D7" s="67">
        <v>2000</v>
      </c>
      <c r="E7" s="63"/>
      <c r="F7" s="62">
        <f t="shared" ref="F7:F15" si="0">IF(OR(AND(D6&gt;0,D7&lt;0),AND(D6&lt;0,D7&gt;0)),1,0)</f>
        <v>0</v>
      </c>
      <c r="G7" s="63"/>
      <c r="H7" s="63"/>
      <c r="I7" s="63"/>
    </row>
    <row r="8" spans="1:9" ht="14.7" x14ac:dyDescent="0.35">
      <c r="A8" s="60"/>
      <c r="B8" s="63"/>
      <c r="C8" s="65">
        <v>3</v>
      </c>
      <c r="D8" s="67">
        <v>2500</v>
      </c>
      <c r="E8" s="63"/>
      <c r="F8" s="62">
        <f t="shared" si="0"/>
        <v>0</v>
      </c>
      <c r="G8" s="63"/>
      <c r="H8" s="63"/>
      <c r="I8" s="63"/>
    </row>
    <row r="9" spans="1:9" ht="14.7" x14ac:dyDescent="0.35">
      <c r="A9" s="60"/>
      <c r="B9" s="63"/>
      <c r="C9" s="65">
        <v>4</v>
      </c>
      <c r="D9" s="67">
        <v>3500</v>
      </c>
      <c r="E9" s="63"/>
      <c r="F9" s="62">
        <f t="shared" si="0"/>
        <v>0</v>
      </c>
      <c r="G9" s="63"/>
      <c r="H9" s="63"/>
      <c r="I9" s="63"/>
    </row>
    <row r="10" spans="1:9" ht="14.7" x14ac:dyDescent="0.35">
      <c r="A10" s="60"/>
      <c r="B10" s="63"/>
      <c r="C10" s="65">
        <v>5</v>
      </c>
      <c r="D10" s="67">
        <v>2500</v>
      </c>
      <c r="E10" s="63"/>
      <c r="F10" s="62">
        <f t="shared" si="0"/>
        <v>0</v>
      </c>
      <c r="G10" s="63"/>
      <c r="H10" s="63"/>
      <c r="I10" s="63"/>
    </row>
    <row r="11" spans="1:9" ht="14.7" x14ac:dyDescent="0.35">
      <c r="A11" s="60"/>
      <c r="B11" s="63"/>
      <c r="C11" s="65">
        <v>6</v>
      </c>
      <c r="D11" s="67">
        <v>2250</v>
      </c>
      <c r="E11" s="63"/>
      <c r="F11" s="62">
        <f t="shared" si="0"/>
        <v>0</v>
      </c>
      <c r="G11" s="63"/>
      <c r="H11" s="63"/>
      <c r="I11" s="63"/>
    </row>
    <row r="12" spans="1:9" ht="14.7" x14ac:dyDescent="0.35">
      <c r="A12" s="60"/>
      <c r="B12" s="63"/>
      <c r="C12" s="65">
        <v>7</v>
      </c>
      <c r="D12" s="67">
        <v>1850</v>
      </c>
      <c r="E12" s="63"/>
      <c r="F12" s="62">
        <f t="shared" si="0"/>
        <v>0</v>
      </c>
      <c r="G12" s="63"/>
      <c r="H12" s="63"/>
      <c r="I12" s="63"/>
    </row>
    <row r="13" spans="1:9" ht="14.7" x14ac:dyDescent="0.35">
      <c r="A13" s="60"/>
      <c r="B13" s="63"/>
      <c r="C13" s="65">
        <v>8</v>
      </c>
      <c r="D13" s="67">
        <v>1500</v>
      </c>
      <c r="E13" s="63"/>
      <c r="F13" s="62">
        <f t="shared" si="0"/>
        <v>0</v>
      </c>
      <c r="G13" s="63"/>
      <c r="H13" s="64"/>
      <c r="I13" s="64"/>
    </row>
    <row r="14" spans="1:9" ht="14.7" x14ac:dyDescent="0.35">
      <c r="A14" s="60"/>
      <c r="B14" s="63"/>
      <c r="C14" s="65">
        <v>9</v>
      </c>
      <c r="D14" s="67">
        <v>800</v>
      </c>
      <c r="E14" s="63"/>
      <c r="F14" s="62">
        <f t="shared" si="0"/>
        <v>0</v>
      </c>
      <c r="G14" s="63"/>
      <c r="H14" s="63"/>
      <c r="I14" s="63"/>
    </row>
    <row r="15" spans="1:9" ht="15" thickBot="1" x14ac:dyDescent="0.4">
      <c r="A15" s="60"/>
      <c r="B15" s="63"/>
      <c r="C15" s="66">
        <v>10</v>
      </c>
      <c r="D15" s="68">
        <v>1000</v>
      </c>
      <c r="E15" s="63"/>
      <c r="F15" s="75">
        <f t="shared" si="0"/>
        <v>0</v>
      </c>
      <c r="G15" s="63"/>
      <c r="H15" s="63"/>
      <c r="I15" s="63"/>
    </row>
    <row r="16" spans="1:9" ht="14.7" x14ac:dyDescent="0.35">
      <c r="A16" s="60"/>
      <c r="B16" s="59"/>
      <c r="C16" s="59"/>
      <c r="D16" s="59"/>
      <c r="E16" s="59"/>
      <c r="F16" s="62">
        <f>SUM(F6:F15)</f>
        <v>1</v>
      </c>
      <c r="G16" s="59"/>
      <c r="H16" s="59"/>
      <c r="I16" s="59"/>
    </row>
    <row r="17" spans="1:9" x14ac:dyDescent="0.3">
      <c r="A17" s="60"/>
      <c r="B17" s="59"/>
      <c r="C17" s="59"/>
      <c r="D17" s="59"/>
      <c r="E17" s="59"/>
      <c r="F17" s="59"/>
      <c r="G17" s="59"/>
      <c r="H17" s="59"/>
      <c r="I17" s="59"/>
    </row>
    <row r="18" spans="1:9" ht="15" thickBot="1" x14ac:dyDescent="0.35">
      <c r="A18" s="60"/>
      <c r="B18" s="63"/>
      <c r="C18" s="63"/>
      <c r="D18" s="63"/>
      <c r="E18" s="59"/>
      <c r="F18" s="59"/>
      <c r="G18" s="59"/>
      <c r="H18" s="59"/>
      <c r="I18" s="59"/>
    </row>
    <row r="19" spans="1:9" ht="15" thickBot="1" x14ac:dyDescent="0.35">
      <c r="A19" s="60"/>
      <c r="B19" s="69" t="s">
        <v>21</v>
      </c>
      <c r="C19" s="142">
        <f>IF(F16&gt;1,"Not Applicable",IRR(D5:D15))</f>
        <v>0.1593467016471477</v>
      </c>
      <c r="D19" s="143"/>
      <c r="E19" s="59"/>
      <c r="F19" s="59"/>
      <c r="G19" s="59"/>
      <c r="H19" s="59"/>
      <c r="I19" s="59"/>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9"/>
  <sheetViews>
    <sheetView workbookViewId="0">
      <selection activeCell="D89" sqref="D89"/>
    </sheetView>
  </sheetViews>
  <sheetFormatPr defaultRowHeight="14.4" x14ac:dyDescent="0.3"/>
  <cols>
    <col min="1" max="1" width="4.109375" customWidth="1"/>
    <col min="2" max="2" width="9.5546875" customWidth="1"/>
    <col min="3" max="4" width="4.109375" customWidth="1"/>
  </cols>
  <sheetData>
    <row r="2" spans="2:14" ht="21" x14ac:dyDescent="0.4">
      <c r="B2" s="101"/>
      <c r="C2" s="101"/>
      <c r="D2" s="146" t="s">
        <v>124</v>
      </c>
      <c r="E2" s="146"/>
      <c r="F2" s="146"/>
      <c r="G2" s="146"/>
      <c r="H2" s="146"/>
      <c r="I2" s="146"/>
      <c r="J2" s="146"/>
      <c r="K2" s="146"/>
      <c r="L2" s="146"/>
      <c r="M2" s="146"/>
      <c r="N2" s="146"/>
    </row>
    <row r="3" spans="2:14" ht="18" x14ac:dyDescent="0.35">
      <c r="B3" s="101"/>
      <c r="C3" s="101"/>
      <c r="D3" s="147" t="s">
        <v>125</v>
      </c>
      <c r="E3" s="147"/>
      <c r="F3" s="147"/>
      <c r="G3" s="147"/>
      <c r="H3" s="147"/>
      <c r="I3" s="147"/>
      <c r="J3" s="147"/>
      <c r="K3" s="147"/>
      <c r="L3" s="147"/>
      <c r="M3" s="147"/>
      <c r="N3" s="147"/>
    </row>
    <row r="4" spans="2:14" ht="15" thickBot="1" x14ac:dyDescent="0.35">
      <c r="B4" s="101"/>
      <c r="C4" s="101"/>
      <c r="D4" s="101"/>
      <c r="E4" s="101"/>
      <c r="F4" s="101"/>
      <c r="G4" s="101"/>
      <c r="H4" s="101"/>
      <c r="I4" s="101"/>
      <c r="J4" s="101"/>
      <c r="K4" s="101"/>
      <c r="L4" s="101"/>
      <c r="M4" s="101"/>
      <c r="N4" s="101"/>
    </row>
    <row r="5" spans="2:14" ht="16.2" thickBot="1" x14ac:dyDescent="0.35">
      <c r="B5" s="103" t="s">
        <v>126</v>
      </c>
      <c r="C5" s="104" t="s">
        <v>127</v>
      </c>
      <c r="D5" s="144" t="s">
        <v>128</v>
      </c>
      <c r="E5" s="144"/>
      <c r="F5" s="144"/>
      <c r="G5" s="144"/>
      <c r="H5" s="144"/>
      <c r="I5" s="144"/>
      <c r="J5" s="144"/>
      <c r="K5" s="144"/>
      <c r="L5" s="144"/>
      <c r="M5" s="144"/>
      <c r="N5" s="144"/>
    </row>
    <row r="6" spans="2:14" ht="62.4" customHeight="1" x14ac:dyDescent="0.3">
      <c r="B6" s="101"/>
      <c r="C6" s="105"/>
      <c r="D6" s="144"/>
      <c r="E6" s="144"/>
      <c r="F6" s="144"/>
      <c r="G6" s="144"/>
      <c r="H6" s="144"/>
      <c r="I6" s="144"/>
      <c r="J6" s="144"/>
      <c r="K6" s="144"/>
      <c r="L6" s="144"/>
      <c r="M6" s="144"/>
      <c r="N6" s="144"/>
    </row>
    <row r="7" spans="2:14" ht="175.2" customHeight="1" x14ac:dyDescent="0.3">
      <c r="B7" s="101"/>
      <c r="C7" s="105"/>
      <c r="D7" s="148"/>
      <c r="E7" s="148"/>
      <c r="F7" s="148"/>
      <c r="G7" s="148"/>
      <c r="H7" s="148"/>
      <c r="I7" s="148"/>
      <c r="J7" s="148"/>
      <c r="K7" s="148"/>
      <c r="L7" s="148"/>
      <c r="M7" s="148"/>
      <c r="N7" s="148"/>
    </row>
    <row r="8" spans="2:14" ht="15.6" x14ac:dyDescent="0.3">
      <c r="B8" s="101"/>
      <c r="C8" s="105"/>
      <c r="D8" s="101"/>
      <c r="E8" s="101"/>
      <c r="F8" s="101"/>
      <c r="G8" s="101"/>
      <c r="H8" s="101"/>
      <c r="I8" s="101"/>
      <c r="J8" s="101"/>
      <c r="K8" s="101"/>
      <c r="L8" s="101"/>
      <c r="M8" s="101"/>
      <c r="N8" s="101"/>
    </row>
    <row r="9" spans="2:14" ht="15.6" x14ac:dyDescent="0.3">
      <c r="B9" s="101"/>
      <c r="C9" s="105"/>
      <c r="D9" s="102" t="s">
        <v>129</v>
      </c>
      <c r="E9" s="101"/>
      <c r="F9" s="101"/>
      <c r="G9" s="101"/>
      <c r="H9" s="101"/>
      <c r="I9" s="101"/>
      <c r="J9" s="101"/>
      <c r="K9" s="101"/>
      <c r="L9" s="101"/>
      <c r="M9" s="101"/>
      <c r="N9" s="101"/>
    </row>
    <row r="10" spans="2:14" ht="15.6" x14ac:dyDescent="0.3">
      <c r="B10" s="101"/>
      <c r="C10" s="105"/>
      <c r="D10" s="102" t="s">
        <v>130</v>
      </c>
      <c r="E10" s="101"/>
      <c r="F10" s="101"/>
      <c r="G10" s="101"/>
      <c r="H10" s="101"/>
      <c r="I10" s="101"/>
      <c r="J10" s="101"/>
      <c r="K10" s="101"/>
      <c r="L10" s="101"/>
      <c r="M10" s="101"/>
      <c r="N10" s="101"/>
    </row>
    <row r="11" spans="2:14" ht="15.6" x14ac:dyDescent="0.3">
      <c r="B11" s="101"/>
      <c r="C11" s="105"/>
      <c r="D11" s="102" t="s">
        <v>131</v>
      </c>
      <c r="E11" s="101"/>
      <c r="F11" s="101"/>
      <c r="G11" s="101"/>
      <c r="H11" s="101"/>
      <c r="I11" s="101"/>
      <c r="J11" s="101"/>
      <c r="K11" s="101"/>
      <c r="L11" s="101"/>
      <c r="M11" s="101"/>
      <c r="N11" s="101"/>
    </row>
    <row r="12" spans="2:14" ht="15.6" x14ac:dyDescent="0.3">
      <c r="B12" s="101"/>
      <c r="C12" s="105"/>
      <c r="D12" s="102" t="s">
        <v>132</v>
      </c>
      <c r="E12" s="101"/>
      <c r="F12" s="101"/>
      <c r="G12" s="101"/>
      <c r="H12" s="101"/>
      <c r="I12" s="101"/>
      <c r="J12" s="101"/>
      <c r="K12" s="101"/>
      <c r="L12" s="101"/>
      <c r="M12" s="101"/>
      <c r="N12" s="101"/>
    </row>
    <row r="13" spans="2:14" ht="15.6" x14ac:dyDescent="0.3">
      <c r="B13" s="101"/>
      <c r="C13" s="105"/>
      <c r="D13" s="102" t="s">
        <v>133</v>
      </c>
      <c r="E13" s="101"/>
      <c r="F13" s="101"/>
      <c r="G13" s="101"/>
      <c r="H13" s="101"/>
      <c r="I13" s="101"/>
      <c r="J13" s="101"/>
      <c r="K13" s="101"/>
      <c r="L13" s="101"/>
      <c r="M13" s="101"/>
      <c r="N13" s="101"/>
    </row>
    <row r="14" spans="2:14" ht="15" thickBot="1" x14ac:dyDescent="0.35">
      <c r="B14" s="101"/>
      <c r="C14" s="101"/>
      <c r="D14" s="101"/>
      <c r="E14" s="101"/>
      <c r="F14" s="101"/>
      <c r="G14" s="101"/>
      <c r="H14" s="101"/>
      <c r="I14" s="101"/>
      <c r="J14" s="101"/>
      <c r="K14" s="101"/>
      <c r="L14" s="101"/>
      <c r="M14" s="101"/>
      <c r="N14" s="101"/>
    </row>
    <row r="15" spans="2:14" ht="16.2" thickBot="1" x14ac:dyDescent="0.35">
      <c r="B15" s="103" t="s">
        <v>134</v>
      </c>
      <c r="C15" s="104" t="s">
        <v>135</v>
      </c>
      <c r="D15" s="144" t="s">
        <v>136</v>
      </c>
      <c r="E15" s="144"/>
      <c r="F15" s="144"/>
      <c r="G15" s="144"/>
      <c r="H15" s="144"/>
      <c r="I15" s="144"/>
      <c r="J15" s="144"/>
      <c r="K15" s="144"/>
      <c r="L15" s="144"/>
      <c r="M15" s="144"/>
      <c r="N15" s="144"/>
    </row>
    <row r="16" spans="2:14" ht="23.4" customHeight="1" x14ac:dyDescent="0.3">
      <c r="B16" s="101"/>
      <c r="C16" s="105"/>
      <c r="D16" s="144"/>
      <c r="E16" s="144"/>
      <c r="F16" s="144"/>
      <c r="G16" s="144"/>
      <c r="H16" s="144"/>
      <c r="I16" s="144"/>
      <c r="J16" s="144"/>
      <c r="K16" s="144"/>
      <c r="L16" s="144"/>
      <c r="M16" s="144"/>
      <c r="N16" s="144"/>
    </row>
    <row r="17" spans="2:14" ht="15.6" x14ac:dyDescent="0.3">
      <c r="B17" s="101"/>
      <c r="C17" s="101"/>
      <c r="D17" s="106" t="s">
        <v>137</v>
      </c>
      <c r="E17" s="145" t="s">
        <v>138</v>
      </c>
      <c r="F17" s="145"/>
      <c r="G17" s="145"/>
      <c r="H17" s="145"/>
      <c r="I17" s="145"/>
      <c r="J17" s="145"/>
      <c r="K17" s="145"/>
      <c r="L17" s="145"/>
      <c r="M17" s="145"/>
      <c r="N17" s="107"/>
    </row>
    <row r="18" spans="2:14" ht="15.6" x14ac:dyDescent="0.3">
      <c r="B18" s="101"/>
      <c r="C18" s="101"/>
      <c r="D18" s="106" t="s">
        <v>139</v>
      </c>
      <c r="E18" s="145" t="s">
        <v>140</v>
      </c>
      <c r="F18" s="145"/>
      <c r="G18" s="145"/>
      <c r="H18" s="145"/>
      <c r="I18" s="145"/>
      <c r="J18" s="145"/>
      <c r="K18" s="145"/>
      <c r="L18" s="145"/>
      <c r="M18" s="145"/>
      <c r="N18" s="107"/>
    </row>
    <row r="19" spans="2:14" ht="15.6" x14ac:dyDescent="0.3">
      <c r="B19" s="101"/>
      <c r="C19" s="101"/>
      <c r="D19" s="106" t="s">
        <v>141</v>
      </c>
      <c r="E19" s="145" t="s">
        <v>142</v>
      </c>
      <c r="F19" s="145"/>
      <c r="G19" s="145"/>
      <c r="H19" s="145"/>
      <c r="I19" s="145"/>
      <c r="J19" s="145"/>
      <c r="K19" s="145"/>
      <c r="L19" s="145"/>
      <c r="M19" s="145"/>
      <c r="N19" s="107"/>
    </row>
    <row r="20" spans="2:14" ht="15.6" x14ac:dyDescent="0.3">
      <c r="B20" s="101"/>
      <c r="C20" s="101"/>
      <c r="D20" s="106" t="s">
        <v>143</v>
      </c>
      <c r="E20" s="145" t="s">
        <v>144</v>
      </c>
      <c r="F20" s="145"/>
      <c r="G20" s="145"/>
      <c r="H20" s="145"/>
      <c r="I20" s="145"/>
      <c r="J20" s="145"/>
      <c r="K20" s="145"/>
      <c r="L20" s="145"/>
      <c r="M20" s="145"/>
      <c r="N20" s="107"/>
    </row>
    <row r="21" spans="2:14" ht="15.6" x14ac:dyDescent="0.3">
      <c r="B21" s="101"/>
      <c r="C21" s="101"/>
      <c r="D21" s="106" t="s">
        <v>145</v>
      </c>
      <c r="E21" s="145" t="s">
        <v>146</v>
      </c>
      <c r="F21" s="145"/>
      <c r="G21" s="145"/>
      <c r="H21" s="145"/>
      <c r="I21" s="145"/>
      <c r="J21" s="145"/>
      <c r="K21" s="145"/>
      <c r="L21" s="145"/>
      <c r="M21" s="145"/>
      <c r="N21" s="107"/>
    </row>
    <row r="22" spans="2:14" ht="15" thickBot="1" x14ac:dyDescent="0.35">
      <c r="B22" s="101"/>
      <c r="C22" s="101"/>
      <c r="D22" s="101"/>
      <c r="E22" s="101"/>
      <c r="F22" s="101"/>
      <c r="G22" s="101"/>
      <c r="H22" s="101"/>
      <c r="I22" s="101"/>
      <c r="J22" s="101"/>
      <c r="K22" s="101"/>
      <c r="L22" s="101"/>
      <c r="M22" s="101"/>
      <c r="N22" s="101"/>
    </row>
    <row r="23" spans="2:14" ht="16.2" thickBot="1" x14ac:dyDescent="0.35">
      <c r="B23" s="103" t="s">
        <v>147</v>
      </c>
      <c r="C23" s="104" t="s">
        <v>148</v>
      </c>
      <c r="D23" s="144" t="s">
        <v>149</v>
      </c>
      <c r="E23" s="144"/>
      <c r="F23" s="144"/>
      <c r="G23" s="144"/>
      <c r="H23" s="144"/>
      <c r="I23" s="144"/>
      <c r="J23" s="144"/>
      <c r="K23" s="144"/>
      <c r="L23" s="144"/>
      <c r="M23" s="144"/>
      <c r="N23" s="144"/>
    </row>
    <row r="24" spans="2:14" ht="15.6" x14ac:dyDescent="0.3">
      <c r="B24" s="101"/>
      <c r="C24" s="105"/>
      <c r="D24" s="144"/>
      <c r="E24" s="144"/>
      <c r="F24" s="144"/>
      <c r="G24" s="144"/>
      <c r="H24" s="144"/>
      <c r="I24" s="144"/>
      <c r="J24" s="144"/>
      <c r="K24" s="144"/>
      <c r="L24" s="144"/>
      <c r="M24" s="144"/>
      <c r="N24" s="144"/>
    </row>
    <row r="25" spans="2:14" ht="33" customHeight="1" x14ac:dyDescent="0.3">
      <c r="B25" s="101"/>
      <c r="C25" s="101"/>
      <c r="D25" s="106" t="s">
        <v>137</v>
      </c>
      <c r="E25" s="144" t="s">
        <v>150</v>
      </c>
      <c r="F25" s="144"/>
      <c r="G25" s="144"/>
      <c r="H25" s="144"/>
      <c r="I25" s="144"/>
      <c r="J25" s="144"/>
      <c r="K25" s="144"/>
      <c r="L25" s="144"/>
      <c r="M25" s="144"/>
      <c r="N25" s="107"/>
    </row>
    <row r="26" spans="2:14" ht="33.6" customHeight="1" x14ac:dyDescent="0.3">
      <c r="B26" s="101"/>
      <c r="C26" s="101"/>
      <c r="D26" s="106" t="s">
        <v>139</v>
      </c>
      <c r="E26" s="144" t="s">
        <v>151</v>
      </c>
      <c r="F26" s="144"/>
      <c r="G26" s="144"/>
      <c r="H26" s="144"/>
      <c r="I26" s="144"/>
      <c r="J26" s="144"/>
      <c r="K26" s="144"/>
      <c r="L26" s="144"/>
      <c r="M26" s="144"/>
      <c r="N26" s="107"/>
    </row>
    <row r="27" spans="2:14" ht="15.6" x14ac:dyDescent="0.3">
      <c r="B27" s="101"/>
      <c r="C27" s="101"/>
      <c r="D27" s="106" t="s">
        <v>141</v>
      </c>
      <c r="E27" s="145" t="s">
        <v>152</v>
      </c>
      <c r="F27" s="145"/>
      <c r="G27" s="145"/>
      <c r="H27" s="145"/>
      <c r="I27" s="145"/>
      <c r="J27" s="145"/>
      <c r="K27" s="145"/>
      <c r="L27" s="145"/>
      <c r="M27" s="145"/>
      <c r="N27" s="107"/>
    </row>
    <row r="28" spans="2:14" ht="15.6" x14ac:dyDescent="0.3">
      <c r="B28" s="101"/>
      <c r="C28" s="101"/>
      <c r="D28" s="106" t="s">
        <v>143</v>
      </c>
      <c r="E28" s="145" t="s">
        <v>144</v>
      </c>
      <c r="F28" s="145"/>
      <c r="G28" s="145"/>
      <c r="H28" s="145"/>
      <c r="I28" s="145"/>
      <c r="J28" s="145"/>
      <c r="K28" s="145"/>
      <c r="L28" s="145"/>
      <c r="M28" s="145"/>
      <c r="N28" s="107"/>
    </row>
    <row r="29" spans="2:14" ht="15.6" x14ac:dyDescent="0.3">
      <c r="B29" s="101"/>
      <c r="C29" s="101"/>
      <c r="D29" s="106" t="s">
        <v>145</v>
      </c>
      <c r="E29" s="145" t="s">
        <v>146</v>
      </c>
      <c r="F29" s="145"/>
      <c r="G29" s="145"/>
      <c r="H29" s="145"/>
      <c r="I29" s="145"/>
      <c r="J29" s="145"/>
      <c r="K29" s="145"/>
      <c r="L29" s="145"/>
      <c r="M29" s="145"/>
      <c r="N29" s="107"/>
    </row>
    <row r="30" spans="2:14" ht="15" thickBot="1" x14ac:dyDescent="0.35">
      <c r="B30" s="101"/>
      <c r="C30" s="101"/>
      <c r="D30" s="101"/>
      <c r="E30" s="101"/>
      <c r="F30" s="101"/>
      <c r="G30" s="101"/>
      <c r="H30" s="101"/>
      <c r="I30" s="101"/>
      <c r="J30" s="101"/>
      <c r="K30" s="101"/>
      <c r="L30" s="101"/>
      <c r="M30" s="101"/>
      <c r="N30" s="101"/>
    </row>
    <row r="31" spans="2:14" ht="16.2" thickBot="1" x14ac:dyDescent="0.35">
      <c r="B31" s="103" t="s">
        <v>134</v>
      </c>
      <c r="C31" s="104" t="s">
        <v>153</v>
      </c>
      <c r="D31" s="144" t="s">
        <v>154</v>
      </c>
      <c r="E31" s="144"/>
      <c r="F31" s="144"/>
      <c r="G31" s="144"/>
      <c r="H31" s="144"/>
      <c r="I31" s="144"/>
      <c r="J31" s="144"/>
      <c r="K31" s="144"/>
      <c r="L31" s="144"/>
      <c r="M31" s="144"/>
      <c r="N31" s="144"/>
    </row>
    <row r="32" spans="2:14" ht="22.2" customHeight="1" x14ac:dyDescent="0.3">
      <c r="B32" s="101"/>
      <c r="C32" s="105"/>
      <c r="D32" s="144"/>
      <c r="E32" s="144"/>
      <c r="F32" s="144"/>
      <c r="G32" s="144"/>
      <c r="H32" s="144"/>
      <c r="I32" s="144"/>
      <c r="J32" s="144"/>
      <c r="K32" s="144"/>
      <c r="L32" s="144"/>
      <c r="M32" s="144"/>
      <c r="N32" s="144"/>
    </row>
    <row r="33" spans="2:14" ht="47.4" customHeight="1" x14ac:dyDescent="0.3">
      <c r="B33" s="101"/>
      <c r="C33" s="101"/>
      <c r="D33" s="106" t="s">
        <v>137</v>
      </c>
      <c r="E33" s="144" t="s">
        <v>155</v>
      </c>
      <c r="F33" s="144"/>
      <c r="G33" s="144"/>
      <c r="H33" s="144"/>
      <c r="I33" s="144"/>
      <c r="J33" s="144"/>
      <c r="K33" s="144"/>
      <c r="L33" s="144"/>
      <c r="M33" s="144"/>
      <c r="N33" s="107"/>
    </row>
    <row r="34" spans="2:14" ht="31.95" customHeight="1" x14ac:dyDescent="0.3">
      <c r="B34" s="101"/>
      <c r="C34" s="101"/>
      <c r="D34" s="106" t="s">
        <v>139</v>
      </c>
      <c r="E34" s="144" t="s">
        <v>156</v>
      </c>
      <c r="F34" s="144"/>
      <c r="G34" s="144"/>
      <c r="H34" s="144"/>
      <c r="I34" s="144"/>
      <c r="J34" s="144"/>
      <c r="K34" s="144"/>
      <c r="L34" s="144"/>
      <c r="M34" s="144"/>
      <c r="N34" s="107"/>
    </row>
    <row r="35" spans="2:14" ht="48.6" customHeight="1" x14ac:dyDescent="0.3">
      <c r="B35" s="101"/>
      <c r="C35" s="101"/>
      <c r="D35" s="106" t="s">
        <v>141</v>
      </c>
      <c r="E35" s="144" t="s">
        <v>157</v>
      </c>
      <c r="F35" s="144"/>
      <c r="G35" s="144"/>
      <c r="H35" s="144"/>
      <c r="I35" s="144"/>
      <c r="J35" s="144"/>
      <c r="K35" s="144"/>
      <c r="L35" s="144"/>
      <c r="M35" s="144"/>
      <c r="N35" s="107"/>
    </row>
    <row r="36" spans="2:14" ht="15.6" x14ac:dyDescent="0.3">
      <c r="B36" s="101"/>
      <c r="C36" s="101"/>
      <c r="D36" s="106" t="s">
        <v>143</v>
      </c>
      <c r="E36" s="145" t="s">
        <v>144</v>
      </c>
      <c r="F36" s="145"/>
      <c r="G36" s="145"/>
      <c r="H36" s="145"/>
      <c r="I36" s="145"/>
      <c r="J36" s="145"/>
      <c r="K36" s="145"/>
      <c r="L36" s="145"/>
      <c r="M36" s="145"/>
      <c r="N36" s="107"/>
    </row>
    <row r="37" spans="2:14" ht="15.6" x14ac:dyDescent="0.3">
      <c r="B37" s="101"/>
      <c r="C37" s="101"/>
      <c r="D37" s="106" t="s">
        <v>145</v>
      </c>
      <c r="E37" s="145" t="s">
        <v>146</v>
      </c>
      <c r="F37" s="145"/>
      <c r="G37" s="145"/>
      <c r="H37" s="145"/>
      <c r="I37" s="145"/>
      <c r="J37" s="145"/>
      <c r="K37" s="145"/>
      <c r="L37" s="145"/>
      <c r="M37" s="145"/>
      <c r="N37" s="107"/>
    </row>
    <row r="38" spans="2:14" ht="15" thickBot="1" x14ac:dyDescent="0.35">
      <c r="B38" s="101"/>
      <c r="C38" s="101"/>
      <c r="D38" s="101"/>
      <c r="E38" s="101"/>
      <c r="F38" s="101"/>
      <c r="G38" s="101"/>
      <c r="H38" s="101"/>
      <c r="I38" s="101"/>
      <c r="J38" s="101"/>
      <c r="K38" s="101"/>
      <c r="L38" s="101"/>
      <c r="M38" s="101"/>
      <c r="N38" s="101"/>
    </row>
    <row r="39" spans="2:14" ht="16.2" thickBot="1" x14ac:dyDescent="0.35">
      <c r="B39" s="103" t="s">
        <v>158</v>
      </c>
      <c r="C39" s="104" t="s">
        <v>159</v>
      </c>
      <c r="D39" s="144" t="s">
        <v>160</v>
      </c>
      <c r="E39" s="144"/>
      <c r="F39" s="144"/>
      <c r="G39" s="144"/>
      <c r="H39" s="144"/>
      <c r="I39" s="144"/>
      <c r="J39" s="144"/>
      <c r="K39" s="144"/>
      <c r="L39" s="144"/>
      <c r="M39" s="144"/>
      <c r="N39" s="144"/>
    </row>
    <row r="40" spans="2:14" ht="15.6" x14ac:dyDescent="0.3">
      <c r="B40" s="101"/>
      <c r="C40" s="105"/>
      <c r="D40" s="144"/>
      <c r="E40" s="144"/>
      <c r="F40" s="144"/>
      <c r="G40" s="144"/>
      <c r="H40" s="144"/>
      <c r="I40" s="144"/>
      <c r="J40" s="144"/>
      <c r="K40" s="144"/>
      <c r="L40" s="144"/>
      <c r="M40" s="144"/>
      <c r="N40" s="144"/>
    </row>
    <row r="41" spans="2:14" ht="15.6" x14ac:dyDescent="0.3">
      <c r="B41" s="101"/>
      <c r="C41" s="101"/>
      <c r="D41" s="106" t="s">
        <v>137</v>
      </c>
      <c r="E41" s="144" t="s">
        <v>161</v>
      </c>
      <c r="F41" s="144"/>
      <c r="G41" s="144"/>
      <c r="H41" s="144"/>
      <c r="I41" s="144"/>
      <c r="J41" s="144"/>
      <c r="K41" s="144"/>
      <c r="L41" s="144"/>
      <c r="M41" s="144"/>
      <c r="N41" s="107"/>
    </row>
    <row r="42" spans="2:14" ht="49.2" customHeight="1" x14ac:dyDescent="0.3">
      <c r="B42" s="101"/>
      <c r="C42" s="101"/>
      <c r="D42" s="106" t="s">
        <v>139</v>
      </c>
      <c r="E42" s="144" t="s">
        <v>162</v>
      </c>
      <c r="F42" s="144"/>
      <c r="G42" s="144"/>
      <c r="H42" s="144"/>
      <c r="I42" s="144"/>
      <c r="J42" s="144"/>
      <c r="K42" s="144"/>
      <c r="L42" s="144"/>
      <c r="M42" s="144"/>
      <c r="N42" s="107"/>
    </row>
    <row r="43" spans="2:14" ht="32.4" customHeight="1" x14ac:dyDescent="0.3">
      <c r="B43" s="101"/>
      <c r="C43" s="101"/>
      <c r="D43" s="106" t="s">
        <v>141</v>
      </c>
      <c r="E43" s="144" t="s">
        <v>163</v>
      </c>
      <c r="F43" s="144"/>
      <c r="G43" s="144"/>
      <c r="H43" s="144"/>
      <c r="I43" s="144"/>
      <c r="J43" s="144"/>
      <c r="K43" s="144"/>
      <c r="L43" s="144"/>
      <c r="M43" s="144"/>
      <c r="N43" s="107"/>
    </row>
    <row r="44" spans="2:14" ht="15.6" x14ac:dyDescent="0.3">
      <c r="B44" s="101"/>
      <c r="C44" s="101"/>
      <c r="D44" s="106" t="s">
        <v>143</v>
      </c>
      <c r="E44" s="145" t="s">
        <v>164</v>
      </c>
      <c r="F44" s="145"/>
      <c r="G44" s="145"/>
      <c r="H44" s="145"/>
      <c r="I44" s="145"/>
      <c r="J44" s="145"/>
      <c r="K44" s="145"/>
      <c r="L44" s="145"/>
      <c r="M44" s="145"/>
      <c r="N44" s="107"/>
    </row>
    <row r="45" spans="2:14" ht="15.6" x14ac:dyDescent="0.3">
      <c r="B45" s="101"/>
      <c r="C45" s="101"/>
      <c r="D45" s="106" t="s">
        <v>145</v>
      </c>
      <c r="E45" s="145" t="s">
        <v>165</v>
      </c>
      <c r="F45" s="145"/>
      <c r="G45" s="145"/>
      <c r="H45" s="145"/>
      <c r="I45" s="145"/>
      <c r="J45" s="145"/>
      <c r="K45" s="145"/>
      <c r="L45" s="145"/>
      <c r="M45" s="145"/>
      <c r="N45" s="107"/>
    </row>
    <row r="46" spans="2:14" ht="15" thickBot="1" x14ac:dyDescent="0.35">
      <c r="B46" s="101"/>
      <c r="C46" s="101"/>
      <c r="D46" s="101"/>
      <c r="E46" s="101"/>
      <c r="F46" s="101"/>
      <c r="G46" s="101"/>
      <c r="H46" s="101"/>
      <c r="I46" s="101"/>
      <c r="J46" s="101"/>
      <c r="K46" s="101"/>
      <c r="L46" s="101"/>
      <c r="M46" s="101"/>
      <c r="N46" s="101"/>
    </row>
    <row r="47" spans="2:14" ht="16.2" thickBot="1" x14ac:dyDescent="0.35">
      <c r="B47" s="103" t="s">
        <v>166</v>
      </c>
      <c r="C47" s="104" t="s">
        <v>167</v>
      </c>
      <c r="D47" s="144" t="s">
        <v>168</v>
      </c>
      <c r="E47" s="144"/>
      <c r="F47" s="144"/>
      <c r="G47" s="144"/>
      <c r="H47" s="144"/>
      <c r="I47" s="144"/>
      <c r="J47" s="144"/>
      <c r="K47" s="144"/>
      <c r="L47" s="144"/>
      <c r="M47" s="144"/>
      <c r="N47" s="144"/>
    </row>
    <row r="48" spans="2:14" ht="15.6" x14ac:dyDescent="0.3">
      <c r="B48" s="101"/>
      <c r="C48" s="105"/>
      <c r="D48" s="144"/>
      <c r="E48" s="144"/>
      <c r="F48" s="144"/>
      <c r="G48" s="144"/>
      <c r="H48" s="144"/>
      <c r="I48" s="144"/>
      <c r="J48" s="144"/>
      <c r="K48" s="144"/>
      <c r="L48" s="144"/>
      <c r="M48" s="144"/>
      <c r="N48" s="144"/>
    </row>
    <row r="49" spans="2:14" ht="33.6" customHeight="1" x14ac:dyDescent="0.3">
      <c r="B49" s="101"/>
      <c r="C49" s="101"/>
      <c r="D49" s="106" t="s">
        <v>137</v>
      </c>
      <c r="E49" s="144" t="s">
        <v>169</v>
      </c>
      <c r="F49" s="144"/>
      <c r="G49" s="144"/>
      <c r="H49" s="144"/>
      <c r="I49" s="144"/>
      <c r="J49" s="144"/>
      <c r="K49" s="144"/>
      <c r="L49" s="144"/>
      <c r="M49" s="144"/>
      <c r="N49" s="107"/>
    </row>
    <row r="50" spans="2:14" ht="46.95" customHeight="1" x14ac:dyDescent="0.3">
      <c r="B50" s="101"/>
      <c r="C50" s="101"/>
      <c r="D50" s="106" t="s">
        <v>139</v>
      </c>
      <c r="E50" s="144" t="s">
        <v>170</v>
      </c>
      <c r="F50" s="144"/>
      <c r="G50" s="144"/>
      <c r="H50" s="144"/>
      <c r="I50" s="144"/>
      <c r="J50" s="144"/>
      <c r="K50" s="144"/>
      <c r="L50" s="144"/>
      <c r="M50" s="144"/>
      <c r="N50" s="107"/>
    </row>
    <row r="51" spans="2:14" ht="46.2" customHeight="1" x14ac:dyDescent="0.3">
      <c r="B51" s="101"/>
      <c r="C51" s="101"/>
      <c r="D51" s="106" t="s">
        <v>141</v>
      </c>
      <c r="E51" s="144" t="s">
        <v>171</v>
      </c>
      <c r="F51" s="144"/>
      <c r="G51" s="144"/>
      <c r="H51" s="144"/>
      <c r="I51" s="144"/>
      <c r="J51" s="144"/>
      <c r="K51" s="144"/>
      <c r="L51" s="144"/>
      <c r="M51" s="144"/>
      <c r="N51" s="107"/>
    </row>
    <row r="52" spans="2:14" ht="15.6" x14ac:dyDescent="0.3">
      <c r="B52" s="101"/>
      <c r="C52" s="101"/>
      <c r="D52" s="106" t="s">
        <v>143</v>
      </c>
      <c r="E52" s="145" t="s">
        <v>164</v>
      </c>
      <c r="F52" s="145"/>
      <c r="G52" s="145"/>
      <c r="H52" s="145"/>
      <c r="I52" s="145"/>
      <c r="J52" s="145"/>
      <c r="K52" s="145"/>
      <c r="L52" s="145"/>
      <c r="M52" s="145"/>
      <c r="N52" s="107"/>
    </row>
    <row r="53" spans="2:14" ht="15.6" x14ac:dyDescent="0.3">
      <c r="B53" s="101"/>
      <c r="C53" s="101"/>
      <c r="D53" s="106" t="s">
        <v>145</v>
      </c>
      <c r="E53" s="145" t="s">
        <v>165</v>
      </c>
      <c r="F53" s="145"/>
      <c r="G53" s="145"/>
      <c r="H53" s="145"/>
      <c r="I53" s="145"/>
      <c r="J53" s="145"/>
      <c r="K53" s="145"/>
      <c r="L53" s="145"/>
      <c r="M53" s="145"/>
      <c r="N53" s="107"/>
    </row>
    <row r="54" spans="2:14" ht="15" thickBot="1" x14ac:dyDescent="0.35">
      <c r="B54" s="101"/>
      <c r="C54" s="101"/>
      <c r="D54" s="101"/>
      <c r="E54" s="101"/>
      <c r="F54" s="101"/>
      <c r="G54" s="101"/>
      <c r="H54" s="101"/>
      <c r="I54" s="101"/>
      <c r="J54" s="101"/>
      <c r="K54" s="101"/>
      <c r="L54" s="101"/>
      <c r="M54" s="101"/>
      <c r="N54" s="101"/>
    </row>
    <row r="55" spans="2:14" ht="16.2" thickBot="1" x14ac:dyDescent="0.35">
      <c r="B55" s="103" t="s">
        <v>147</v>
      </c>
      <c r="C55" s="104" t="s">
        <v>172</v>
      </c>
      <c r="D55" s="144" t="s">
        <v>173</v>
      </c>
      <c r="E55" s="144"/>
      <c r="F55" s="144"/>
      <c r="G55" s="144"/>
      <c r="H55" s="144"/>
      <c r="I55" s="144"/>
      <c r="J55" s="144"/>
      <c r="K55" s="144"/>
      <c r="L55" s="144"/>
      <c r="M55" s="144"/>
      <c r="N55" s="144"/>
    </row>
    <row r="56" spans="2:14" ht="15.6" x14ac:dyDescent="0.3">
      <c r="B56" s="101"/>
      <c r="C56" s="105"/>
      <c r="D56" s="144"/>
      <c r="E56" s="144"/>
      <c r="F56" s="144"/>
      <c r="G56" s="144"/>
      <c r="H56" s="144"/>
      <c r="I56" s="144"/>
      <c r="J56" s="144"/>
      <c r="K56" s="144"/>
      <c r="L56" s="144"/>
      <c r="M56" s="144"/>
      <c r="N56" s="144"/>
    </row>
    <row r="57" spans="2:14" ht="15.6" x14ac:dyDescent="0.3">
      <c r="B57" s="101"/>
      <c r="C57" s="101"/>
      <c r="D57" s="106" t="s">
        <v>137</v>
      </c>
      <c r="E57" s="144" t="s">
        <v>174</v>
      </c>
      <c r="F57" s="144"/>
      <c r="G57" s="144"/>
      <c r="H57" s="144"/>
      <c r="I57" s="144"/>
      <c r="J57" s="144"/>
      <c r="K57" s="144"/>
      <c r="L57" s="144"/>
      <c r="M57" s="144"/>
      <c r="N57" s="107"/>
    </row>
    <row r="58" spans="2:14" ht="32.4" customHeight="1" x14ac:dyDescent="0.3">
      <c r="B58" s="101"/>
      <c r="C58" s="101"/>
      <c r="D58" s="106" t="s">
        <v>139</v>
      </c>
      <c r="E58" s="144" t="s">
        <v>175</v>
      </c>
      <c r="F58" s="144"/>
      <c r="G58" s="144"/>
      <c r="H58" s="144"/>
      <c r="I58" s="144"/>
      <c r="J58" s="144"/>
      <c r="K58" s="144"/>
      <c r="L58" s="144"/>
      <c r="M58" s="144"/>
      <c r="N58" s="107"/>
    </row>
    <row r="59" spans="2:14" ht="32.4" customHeight="1" x14ac:dyDescent="0.3">
      <c r="B59" s="101"/>
      <c r="C59" s="101"/>
      <c r="D59" s="106" t="s">
        <v>141</v>
      </c>
      <c r="E59" s="144" t="s">
        <v>176</v>
      </c>
      <c r="F59" s="144"/>
      <c r="G59" s="144"/>
      <c r="H59" s="144"/>
      <c r="I59" s="144"/>
      <c r="J59" s="144"/>
      <c r="K59" s="144"/>
      <c r="L59" s="144"/>
      <c r="M59" s="144"/>
      <c r="N59" s="107"/>
    </row>
    <row r="60" spans="2:14" ht="31.95" customHeight="1" x14ac:dyDescent="0.3">
      <c r="B60" s="101"/>
      <c r="C60" s="101"/>
      <c r="D60" s="106" t="s">
        <v>143</v>
      </c>
      <c r="E60" s="144" t="s">
        <v>177</v>
      </c>
      <c r="F60" s="144"/>
      <c r="G60" s="144"/>
      <c r="H60" s="144"/>
      <c r="I60" s="144"/>
      <c r="J60" s="144"/>
      <c r="K60" s="144"/>
      <c r="L60" s="144"/>
      <c r="M60" s="144"/>
      <c r="N60" s="107"/>
    </row>
    <row r="61" spans="2:14" ht="15.6" x14ac:dyDescent="0.3">
      <c r="B61" s="101"/>
      <c r="C61" s="101"/>
      <c r="D61" s="106" t="s">
        <v>145</v>
      </c>
      <c r="E61" s="145" t="s">
        <v>178</v>
      </c>
      <c r="F61" s="145"/>
      <c r="G61" s="145"/>
      <c r="H61" s="145"/>
      <c r="I61" s="145"/>
      <c r="J61" s="145"/>
      <c r="K61" s="145"/>
      <c r="L61" s="145"/>
      <c r="M61" s="145"/>
      <c r="N61" s="107"/>
    </row>
    <row r="62" spans="2:14" ht="15" thickBot="1" x14ac:dyDescent="0.35">
      <c r="B62" s="101"/>
      <c r="C62" s="101"/>
      <c r="D62" s="101"/>
      <c r="E62" s="101"/>
      <c r="F62" s="101"/>
      <c r="G62" s="101"/>
      <c r="H62" s="101"/>
      <c r="I62" s="101"/>
      <c r="J62" s="101"/>
      <c r="K62" s="101"/>
      <c r="L62" s="101"/>
      <c r="M62" s="101"/>
      <c r="N62" s="101"/>
    </row>
    <row r="63" spans="2:14" ht="16.2" thickBot="1" x14ac:dyDescent="0.35">
      <c r="B63" s="103" t="s">
        <v>166</v>
      </c>
      <c r="C63" s="104" t="s">
        <v>179</v>
      </c>
      <c r="D63" s="144" t="s">
        <v>160</v>
      </c>
      <c r="E63" s="144"/>
      <c r="F63" s="144"/>
      <c r="G63" s="144"/>
      <c r="H63" s="144"/>
      <c r="I63" s="144"/>
      <c r="J63" s="144"/>
      <c r="K63" s="144"/>
      <c r="L63" s="144"/>
      <c r="M63" s="144"/>
      <c r="N63" s="144"/>
    </row>
    <row r="64" spans="2:14" ht="15.6" x14ac:dyDescent="0.3">
      <c r="B64" s="101"/>
      <c r="C64" s="105"/>
      <c r="D64" s="144"/>
      <c r="E64" s="144"/>
      <c r="F64" s="144"/>
      <c r="G64" s="144"/>
      <c r="H64" s="144"/>
      <c r="I64" s="144"/>
      <c r="J64" s="144"/>
      <c r="K64" s="144"/>
      <c r="L64" s="144"/>
      <c r="M64" s="144"/>
      <c r="N64" s="144"/>
    </row>
    <row r="65" spans="2:14" ht="30.6" customHeight="1" x14ac:dyDescent="0.3">
      <c r="B65" s="101"/>
      <c r="C65" s="101"/>
      <c r="D65" s="106" t="s">
        <v>137</v>
      </c>
      <c r="E65" s="144" t="s">
        <v>180</v>
      </c>
      <c r="F65" s="144"/>
      <c r="G65" s="144"/>
      <c r="H65" s="144"/>
      <c r="I65" s="144"/>
      <c r="J65" s="144"/>
      <c r="K65" s="144"/>
      <c r="L65" s="144"/>
      <c r="M65" s="144"/>
      <c r="N65" s="107"/>
    </row>
    <row r="66" spans="2:14" ht="48" customHeight="1" x14ac:dyDescent="0.3">
      <c r="B66" s="101"/>
      <c r="C66" s="101"/>
      <c r="D66" s="106" t="s">
        <v>139</v>
      </c>
      <c r="E66" s="144" t="s">
        <v>181</v>
      </c>
      <c r="F66" s="144"/>
      <c r="G66" s="144"/>
      <c r="H66" s="144"/>
      <c r="I66" s="144"/>
      <c r="J66" s="144"/>
      <c r="K66" s="144"/>
      <c r="L66" s="144"/>
      <c r="M66" s="144"/>
      <c r="N66" s="107"/>
    </row>
    <row r="67" spans="2:14" ht="45.6" customHeight="1" x14ac:dyDescent="0.3">
      <c r="B67" s="101"/>
      <c r="C67" s="101"/>
      <c r="D67" s="106" t="s">
        <v>141</v>
      </c>
      <c r="E67" s="144" t="s">
        <v>182</v>
      </c>
      <c r="F67" s="144"/>
      <c r="G67" s="144"/>
      <c r="H67" s="144"/>
      <c r="I67" s="144"/>
      <c r="J67" s="144"/>
      <c r="K67" s="144"/>
      <c r="L67" s="144"/>
      <c r="M67" s="144"/>
      <c r="N67" s="107"/>
    </row>
    <row r="68" spans="2:14" ht="15.6" x14ac:dyDescent="0.3">
      <c r="B68" s="101"/>
      <c r="C68" s="101"/>
      <c r="D68" s="106" t="s">
        <v>143</v>
      </c>
      <c r="E68" s="145" t="s">
        <v>164</v>
      </c>
      <c r="F68" s="145"/>
      <c r="G68" s="145"/>
      <c r="H68" s="145"/>
      <c r="I68" s="145"/>
      <c r="J68" s="145"/>
      <c r="K68" s="145"/>
      <c r="L68" s="145"/>
      <c r="M68" s="145"/>
      <c r="N68" s="107"/>
    </row>
    <row r="69" spans="2:14" ht="15.6" x14ac:dyDescent="0.3">
      <c r="B69" s="101"/>
      <c r="C69" s="101"/>
      <c r="D69" s="106" t="s">
        <v>145</v>
      </c>
      <c r="E69" s="145" t="s">
        <v>165</v>
      </c>
      <c r="F69" s="145"/>
      <c r="G69" s="145"/>
      <c r="H69" s="145"/>
      <c r="I69" s="145"/>
      <c r="J69" s="145"/>
      <c r="K69" s="145"/>
      <c r="L69" s="145"/>
      <c r="M69" s="145"/>
      <c r="N69" s="107"/>
    </row>
    <row r="70" spans="2:14" ht="15" thickBot="1" x14ac:dyDescent="0.35">
      <c r="B70" s="101"/>
      <c r="C70" s="101"/>
      <c r="D70" s="101"/>
      <c r="E70" s="101"/>
      <c r="F70" s="101"/>
      <c r="G70" s="101"/>
      <c r="H70" s="101"/>
      <c r="I70" s="101"/>
      <c r="J70" s="101"/>
      <c r="K70" s="101"/>
      <c r="L70" s="101"/>
      <c r="M70" s="101"/>
      <c r="N70" s="101"/>
    </row>
    <row r="71" spans="2:14" ht="16.2" thickBot="1" x14ac:dyDescent="0.35">
      <c r="B71" s="103" t="s">
        <v>158</v>
      </c>
      <c r="C71" s="104" t="s">
        <v>183</v>
      </c>
      <c r="D71" s="144" t="s">
        <v>184</v>
      </c>
      <c r="E71" s="144"/>
      <c r="F71" s="144"/>
      <c r="G71" s="144"/>
      <c r="H71" s="144"/>
      <c r="I71" s="144"/>
      <c r="J71" s="144"/>
      <c r="K71" s="144"/>
      <c r="L71" s="144"/>
      <c r="M71" s="144"/>
      <c r="N71" s="144"/>
    </row>
    <row r="72" spans="2:14" ht="15.6" x14ac:dyDescent="0.3">
      <c r="B72" s="101"/>
      <c r="C72" s="105"/>
      <c r="D72" s="144"/>
      <c r="E72" s="144"/>
      <c r="F72" s="144"/>
      <c r="G72" s="144"/>
      <c r="H72" s="144"/>
      <c r="I72" s="144"/>
      <c r="J72" s="144"/>
      <c r="K72" s="144"/>
      <c r="L72" s="144"/>
      <c r="M72" s="144"/>
      <c r="N72" s="144"/>
    </row>
    <row r="73" spans="2:14" ht="30" customHeight="1" x14ac:dyDescent="0.3">
      <c r="B73" s="101"/>
      <c r="C73" s="101"/>
      <c r="D73" s="106" t="s">
        <v>137</v>
      </c>
      <c r="E73" s="144" t="s">
        <v>185</v>
      </c>
      <c r="F73" s="144"/>
      <c r="G73" s="144"/>
      <c r="H73" s="144"/>
      <c r="I73" s="144"/>
      <c r="J73" s="144"/>
      <c r="K73" s="144"/>
      <c r="L73" s="144"/>
      <c r="M73" s="144"/>
      <c r="N73" s="107"/>
    </row>
    <row r="74" spans="2:14" ht="48.6" customHeight="1" x14ac:dyDescent="0.3">
      <c r="B74" s="101"/>
      <c r="C74" s="101"/>
      <c r="D74" s="106" t="s">
        <v>139</v>
      </c>
      <c r="E74" s="144" t="s">
        <v>186</v>
      </c>
      <c r="F74" s="144"/>
      <c r="G74" s="144"/>
      <c r="H74" s="144"/>
      <c r="I74" s="144"/>
      <c r="J74" s="144"/>
      <c r="K74" s="144"/>
      <c r="L74" s="144"/>
      <c r="M74" s="144"/>
      <c r="N74" s="107"/>
    </row>
    <row r="75" spans="2:14" ht="34.200000000000003" customHeight="1" x14ac:dyDescent="0.3">
      <c r="B75" s="101"/>
      <c r="C75" s="101"/>
      <c r="D75" s="106" t="s">
        <v>141</v>
      </c>
      <c r="E75" s="144" t="s">
        <v>187</v>
      </c>
      <c r="F75" s="144"/>
      <c r="G75" s="144"/>
      <c r="H75" s="144"/>
      <c r="I75" s="144"/>
      <c r="J75" s="144"/>
      <c r="K75" s="144"/>
      <c r="L75" s="144"/>
      <c r="M75" s="144"/>
      <c r="N75" s="107"/>
    </row>
    <row r="76" spans="2:14" ht="15.6" x14ac:dyDescent="0.3">
      <c r="B76" s="101"/>
      <c r="C76" s="101"/>
      <c r="D76" s="106" t="s">
        <v>143</v>
      </c>
      <c r="E76" s="145" t="s">
        <v>188</v>
      </c>
      <c r="F76" s="145"/>
      <c r="G76" s="145"/>
      <c r="H76" s="145"/>
      <c r="I76" s="145"/>
      <c r="J76" s="145"/>
      <c r="K76" s="145"/>
      <c r="L76" s="145"/>
      <c r="M76" s="145"/>
      <c r="N76" s="107"/>
    </row>
    <row r="77" spans="2:14" ht="15.6" x14ac:dyDescent="0.3">
      <c r="B77" s="101"/>
      <c r="C77" s="101"/>
      <c r="D77" s="106" t="s">
        <v>145</v>
      </c>
      <c r="E77" s="145" t="s">
        <v>189</v>
      </c>
      <c r="F77" s="145"/>
      <c r="G77" s="145"/>
      <c r="H77" s="145"/>
      <c r="I77" s="145"/>
      <c r="J77" s="145"/>
      <c r="K77" s="145"/>
      <c r="L77" s="145"/>
      <c r="M77" s="145"/>
      <c r="N77" s="107"/>
    </row>
    <row r="78" spans="2:14" ht="15" thickBot="1" x14ac:dyDescent="0.35">
      <c r="B78" s="101"/>
      <c r="C78" s="101"/>
      <c r="D78" s="101"/>
      <c r="E78" s="101"/>
      <c r="F78" s="101"/>
      <c r="G78" s="101"/>
      <c r="H78" s="101"/>
      <c r="I78" s="101"/>
      <c r="J78" s="101"/>
      <c r="K78" s="101"/>
      <c r="L78" s="101"/>
      <c r="M78" s="101"/>
      <c r="N78" s="101"/>
    </row>
    <row r="79" spans="2:14" ht="16.2" thickBot="1" x14ac:dyDescent="0.35">
      <c r="B79" s="103" t="s">
        <v>158</v>
      </c>
      <c r="C79" s="104" t="s">
        <v>190</v>
      </c>
      <c r="D79" s="144" t="s">
        <v>191</v>
      </c>
      <c r="E79" s="144"/>
      <c r="F79" s="144"/>
      <c r="G79" s="144"/>
      <c r="H79" s="144"/>
      <c r="I79" s="144"/>
      <c r="J79" s="144"/>
      <c r="K79" s="144"/>
      <c r="L79" s="144"/>
      <c r="M79" s="144"/>
      <c r="N79" s="144"/>
    </row>
    <row r="80" spans="2:14" ht="15.6" x14ac:dyDescent="0.3">
      <c r="B80" s="101"/>
      <c r="C80" s="105"/>
      <c r="D80" s="144"/>
      <c r="E80" s="144"/>
      <c r="F80" s="144"/>
      <c r="G80" s="144"/>
      <c r="H80" s="144"/>
      <c r="I80" s="144"/>
      <c r="J80" s="144"/>
      <c r="K80" s="144"/>
      <c r="L80" s="144"/>
      <c r="M80" s="144"/>
      <c r="N80" s="144"/>
    </row>
    <row r="81" spans="1:19" ht="15.6" x14ac:dyDescent="0.3">
      <c r="A81" s="101"/>
      <c r="B81" s="101"/>
      <c r="C81" s="101"/>
      <c r="D81" s="106" t="s">
        <v>137</v>
      </c>
      <c r="E81" s="144" t="s">
        <v>192</v>
      </c>
      <c r="F81" s="144"/>
      <c r="G81" s="144"/>
      <c r="H81" s="144"/>
      <c r="I81" s="144"/>
      <c r="J81" s="144"/>
      <c r="K81" s="144"/>
      <c r="L81" s="144"/>
      <c r="M81" s="144"/>
      <c r="N81" s="107"/>
      <c r="O81" s="101"/>
      <c r="P81" s="101"/>
      <c r="Q81" s="101"/>
      <c r="R81" s="101"/>
      <c r="S81" s="101"/>
    </row>
    <row r="82" spans="1:19" ht="15.6" x14ac:dyDescent="0.3">
      <c r="A82" s="101"/>
      <c r="B82" s="101"/>
      <c r="C82" s="101"/>
      <c r="D82" s="106" t="s">
        <v>139</v>
      </c>
      <c r="E82" s="144" t="s">
        <v>193</v>
      </c>
      <c r="F82" s="144"/>
      <c r="G82" s="144"/>
      <c r="H82" s="144"/>
      <c r="I82" s="144"/>
      <c r="J82" s="144"/>
      <c r="K82" s="144"/>
      <c r="L82" s="144"/>
      <c r="M82" s="144"/>
      <c r="N82" s="107"/>
      <c r="O82" s="101"/>
      <c r="P82" s="101"/>
      <c r="Q82" s="101"/>
      <c r="R82" s="101"/>
      <c r="S82" s="101"/>
    </row>
    <row r="83" spans="1:19" ht="15.6" x14ac:dyDescent="0.3">
      <c r="A83" s="101"/>
      <c r="B83" s="101"/>
      <c r="C83" s="101"/>
      <c r="D83" s="106" t="s">
        <v>141</v>
      </c>
      <c r="E83" s="144" t="s">
        <v>194</v>
      </c>
      <c r="F83" s="144"/>
      <c r="G83" s="144"/>
      <c r="H83" s="144"/>
      <c r="I83" s="144"/>
      <c r="J83" s="144"/>
      <c r="K83" s="144"/>
      <c r="L83" s="144"/>
      <c r="M83" s="144"/>
      <c r="N83" s="107"/>
      <c r="O83" s="101"/>
      <c r="P83" s="101"/>
      <c r="Q83" s="101"/>
      <c r="R83" s="101"/>
      <c r="S83" s="101"/>
    </row>
    <row r="84" spans="1:19" ht="15.6" x14ac:dyDescent="0.3">
      <c r="A84" s="101"/>
      <c r="B84" s="101"/>
      <c r="C84" s="101"/>
      <c r="D84" s="106" t="s">
        <v>143</v>
      </c>
      <c r="E84" s="145" t="s">
        <v>195</v>
      </c>
      <c r="F84" s="145"/>
      <c r="G84" s="145"/>
      <c r="H84" s="145"/>
      <c r="I84" s="145"/>
      <c r="J84" s="145"/>
      <c r="K84" s="145"/>
      <c r="L84" s="145"/>
      <c r="M84" s="145"/>
      <c r="N84" s="107"/>
      <c r="O84" s="101"/>
      <c r="P84" s="101"/>
      <c r="Q84" s="101"/>
      <c r="R84" s="101"/>
      <c r="S84" s="101"/>
    </row>
    <row r="85" spans="1:19" ht="15.6" x14ac:dyDescent="0.3">
      <c r="A85" s="101"/>
      <c r="B85" s="101"/>
      <c r="C85" s="101"/>
      <c r="D85" s="106" t="s">
        <v>145</v>
      </c>
      <c r="E85" s="145" t="s">
        <v>196</v>
      </c>
      <c r="F85" s="145"/>
      <c r="G85" s="145"/>
      <c r="H85" s="145"/>
      <c r="I85" s="145"/>
      <c r="J85" s="145"/>
      <c r="K85" s="145"/>
      <c r="L85" s="145"/>
      <c r="M85" s="145"/>
      <c r="N85" s="107"/>
      <c r="O85" s="101"/>
      <c r="P85" s="101"/>
      <c r="Q85" s="101"/>
      <c r="R85" s="101"/>
      <c r="S85" s="101"/>
    </row>
    <row r="87" spans="1:19" ht="21" x14ac:dyDescent="0.3">
      <c r="A87" s="149" t="s">
        <v>197</v>
      </c>
      <c r="B87" s="149"/>
      <c r="C87" s="149"/>
      <c r="D87" s="149"/>
      <c r="E87" s="149"/>
      <c r="F87" s="149"/>
      <c r="G87" s="149"/>
      <c r="H87" s="149"/>
      <c r="I87" s="149"/>
      <c r="J87" s="149"/>
      <c r="K87" s="149"/>
      <c r="L87" s="149"/>
      <c r="M87" s="149"/>
      <c r="N87" s="149"/>
      <c r="O87" s="149"/>
      <c r="P87" s="149"/>
      <c r="Q87" s="149"/>
      <c r="R87" s="149"/>
      <c r="S87" s="149"/>
    </row>
    <row r="89" spans="1:19" ht="15.6" x14ac:dyDescent="0.3">
      <c r="A89" s="101"/>
      <c r="B89" s="101"/>
      <c r="C89" s="108">
        <v>1</v>
      </c>
      <c r="D89" s="108" t="s">
        <v>126</v>
      </c>
      <c r="E89" s="101"/>
      <c r="F89" s="101"/>
      <c r="G89" s="101"/>
      <c r="H89" s="101"/>
      <c r="I89" s="101"/>
      <c r="J89" s="101"/>
      <c r="K89" s="101"/>
      <c r="L89" s="101"/>
      <c r="M89" s="101"/>
      <c r="N89" s="101"/>
      <c r="O89" s="101"/>
      <c r="P89" s="101"/>
      <c r="Q89" s="101"/>
      <c r="R89" s="101"/>
      <c r="S89" s="101"/>
    </row>
    <row r="90" spans="1:19" ht="15.6" x14ac:dyDescent="0.3">
      <c r="A90" s="101"/>
      <c r="B90" s="101"/>
      <c r="C90" s="108">
        <v>2</v>
      </c>
      <c r="D90" s="108" t="s">
        <v>134</v>
      </c>
      <c r="E90" s="101"/>
      <c r="F90" s="101"/>
      <c r="G90" s="101"/>
      <c r="H90" s="101"/>
      <c r="I90" s="101"/>
      <c r="J90" s="101"/>
      <c r="K90" s="101"/>
      <c r="L90" s="101"/>
      <c r="M90" s="101"/>
      <c r="N90" s="101"/>
      <c r="O90" s="101"/>
      <c r="P90" s="101"/>
      <c r="Q90" s="101"/>
      <c r="R90" s="101"/>
      <c r="S90" s="101"/>
    </row>
    <row r="91" spans="1:19" ht="15.6" x14ac:dyDescent="0.3">
      <c r="A91" s="101"/>
      <c r="B91" s="101"/>
      <c r="C91" s="108">
        <v>3</v>
      </c>
      <c r="D91" s="108" t="s">
        <v>147</v>
      </c>
      <c r="E91" s="101"/>
      <c r="F91" s="101"/>
      <c r="G91" s="101"/>
      <c r="H91" s="101"/>
      <c r="I91" s="101"/>
      <c r="J91" s="101"/>
      <c r="K91" s="101"/>
      <c r="L91" s="101"/>
      <c r="M91" s="101"/>
      <c r="N91" s="101"/>
      <c r="O91" s="101"/>
      <c r="P91" s="101"/>
      <c r="Q91" s="101"/>
      <c r="R91" s="101"/>
      <c r="S91" s="101"/>
    </row>
    <row r="92" spans="1:19" ht="15.6" x14ac:dyDescent="0.3">
      <c r="A92" s="101"/>
      <c r="B92" s="101"/>
      <c r="C92" s="108">
        <v>4</v>
      </c>
      <c r="D92" s="108" t="s">
        <v>134</v>
      </c>
      <c r="E92" s="101"/>
      <c r="F92" s="101"/>
      <c r="G92" s="101"/>
      <c r="H92" s="101"/>
      <c r="I92" s="101"/>
      <c r="J92" s="101"/>
      <c r="K92" s="101"/>
      <c r="L92" s="101"/>
      <c r="M92" s="101"/>
      <c r="N92" s="101"/>
      <c r="O92" s="101"/>
      <c r="P92" s="101"/>
      <c r="Q92" s="101"/>
      <c r="R92" s="101"/>
      <c r="S92" s="101"/>
    </row>
    <row r="93" spans="1:19" ht="15.6" x14ac:dyDescent="0.3">
      <c r="A93" s="101"/>
      <c r="B93" s="101"/>
      <c r="C93" s="108">
        <v>5</v>
      </c>
      <c r="D93" s="108" t="s">
        <v>158</v>
      </c>
      <c r="E93" s="101"/>
      <c r="F93" s="101"/>
      <c r="G93" s="101"/>
      <c r="H93" s="101"/>
      <c r="I93" s="101"/>
      <c r="J93" s="101"/>
      <c r="K93" s="101"/>
      <c r="L93" s="101"/>
      <c r="M93" s="101"/>
      <c r="N93" s="101"/>
      <c r="O93" s="101"/>
      <c r="P93" s="101"/>
      <c r="Q93" s="101"/>
      <c r="R93" s="101"/>
      <c r="S93" s="101"/>
    </row>
    <row r="94" spans="1:19" ht="15.6" x14ac:dyDescent="0.3">
      <c r="A94" s="101"/>
      <c r="B94" s="101"/>
      <c r="C94" s="108"/>
      <c r="D94" s="108"/>
      <c r="E94" s="101"/>
      <c r="F94" s="101"/>
      <c r="G94" s="101"/>
      <c r="H94" s="101"/>
      <c r="I94" s="101"/>
      <c r="J94" s="101"/>
      <c r="K94" s="101"/>
      <c r="L94" s="101"/>
      <c r="M94" s="101"/>
      <c r="N94" s="101"/>
      <c r="O94" s="101"/>
      <c r="P94" s="101"/>
      <c r="Q94" s="101"/>
      <c r="R94" s="101"/>
      <c r="S94" s="101"/>
    </row>
    <row r="95" spans="1:19" ht="15.6" x14ac:dyDescent="0.3">
      <c r="A95" s="101"/>
      <c r="B95" s="101"/>
      <c r="C95" s="108">
        <v>6</v>
      </c>
      <c r="D95" s="108" t="s">
        <v>166</v>
      </c>
      <c r="E95" s="101"/>
      <c r="F95" s="101"/>
      <c r="G95" s="101"/>
      <c r="H95" s="101"/>
      <c r="I95" s="101"/>
      <c r="J95" s="101"/>
      <c r="K95" s="101"/>
      <c r="L95" s="101"/>
      <c r="M95" s="101"/>
      <c r="N95" s="101"/>
      <c r="O95" s="101"/>
      <c r="P95" s="101"/>
      <c r="Q95" s="101"/>
      <c r="R95" s="101"/>
      <c r="S95" s="101"/>
    </row>
    <row r="96" spans="1:19" ht="15.6" x14ac:dyDescent="0.3">
      <c r="A96" s="101"/>
      <c r="B96" s="101"/>
      <c r="C96" s="108">
        <v>7</v>
      </c>
      <c r="D96" s="108" t="s">
        <v>147</v>
      </c>
      <c r="E96" s="101"/>
      <c r="F96" s="101"/>
      <c r="G96" s="101"/>
      <c r="H96" s="101"/>
      <c r="I96" s="101"/>
      <c r="J96" s="101"/>
      <c r="K96" s="101"/>
      <c r="L96" s="101"/>
      <c r="M96" s="101"/>
      <c r="N96" s="101"/>
      <c r="O96" s="101"/>
      <c r="P96" s="101"/>
      <c r="Q96" s="101"/>
      <c r="R96" s="101"/>
      <c r="S96" s="101"/>
    </row>
    <row r="97" spans="3:4" ht="15.6" x14ac:dyDescent="0.3">
      <c r="C97" s="108">
        <v>8</v>
      </c>
      <c r="D97" s="108" t="s">
        <v>166</v>
      </c>
    </row>
    <row r="98" spans="3:4" ht="15.6" x14ac:dyDescent="0.3">
      <c r="C98" s="108">
        <v>9</v>
      </c>
      <c r="D98" s="108" t="s">
        <v>158</v>
      </c>
    </row>
    <row r="99" spans="3:4" ht="15.6" x14ac:dyDescent="0.3">
      <c r="C99" s="108">
        <v>10</v>
      </c>
      <c r="D99" s="108" t="s">
        <v>158</v>
      </c>
    </row>
  </sheetData>
  <mergeCells count="59">
    <mergeCell ref="A87:S87"/>
    <mergeCell ref="E81:M81"/>
    <mergeCell ref="E82:M82"/>
    <mergeCell ref="E83:M83"/>
    <mergeCell ref="E84:M84"/>
    <mergeCell ref="E85:M85"/>
    <mergeCell ref="E74:M74"/>
    <mergeCell ref="E75:M75"/>
    <mergeCell ref="E76:M76"/>
    <mergeCell ref="E77:M77"/>
    <mergeCell ref="D79:N80"/>
    <mergeCell ref="E67:M67"/>
    <mergeCell ref="E68:M68"/>
    <mergeCell ref="E69:M69"/>
    <mergeCell ref="D71:N72"/>
    <mergeCell ref="E73:M73"/>
    <mergeCell ref="E60:M60"/>
    <mergeCell ref="E61:M61"/>
    <mergeCell ref="D63:N64"/>
    <mergeCell ref="E65:M65"/>
    <mergeCell ref="E66:M66"/>
    <mergeCell ref="E53:M53"/>
    <mergeCell ref="D55:N56"/>
    <mergeCell ref="E57:M57"/>
    <mergeCell ref="E58:M58"/>
    <mergeCell ref="E59:M59"/>
    <mergeCell ref="D47:N48"/>
    <mergeCell ref="E49:M49"/>
    <mergeCell ref="E50:M50"/>
    <mergeCell ref="E51:M51"/>
    <mergeCell ref="E52:M52"/>
    <mergeCell ref="E41:M41"/>
    <mergeCell ref="E42:M42"/>
    <mergeCell ref="E43:M43"/>
    <mergeCell ref="E44:M44"/>
    <mergeCell ref="E45:M45"/>
    <mergeCell ref="E34:M34"/>
    <mergeCell ref="E35:M35"/>
    <mergeCell ref="E36:M36"/>
    <mergeCell ref="E37:M37"/>
    <mergeCell ref="D39:N40"/>
    <mergeCell ref="E27:M27"/>
    <mergeCell ref="E28:M28"/>
    <mergeCell ref="E29:M29"/>
    <mergeCell ref="D31:N32"/>
    <mergeCell ref="E33:M33"/>
    <mergeCell ref="E20:M20"/>
    <mergeCell ref="E21:M21"/>
    <mergeCell ref="D23:N24"/>
    <mergeCell ref="E25:M25"/>
    <mergeCell ref="E26:M26"/>
    <mergeCell ref="D15:N16"/>
    <mergeCell ref="E17:M17"/>
    <mergeCell ref="E18:M18"/>
    <mergeCell ref="E19:M19"/>
    <mergeCell ref="D2:N2"/>
    <mergeCell ref="D3:N3"/>
    <mergeCell ref="D5:N6"/>
    <mergeCell ref="D7:N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P1-35 Pts</vt:lpstr>
      <vt:lpstr>P2 - 5 Pts</vt:lpstr>
      <vt:lpstr>P3-10 Pts</vt:lpstr>
      <vt:lpstr>P4-10 Pts</vt:lpstr>
      <vt:lpstr>P5-5 Pts</vt:lpstr>
      <vt:lpstr>P6-10 Pts</vt:lpstr>
      <vt:lpstr>P7 - 5 Pts</vt:lpstr>
      <vt:lpstr>MC - 20 Pts</vt:lpstr>
      <vt:lpstr>'P1-35 Pts'!Print_Area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Dr.Del Hawley</cp:lastModifiedBy>
  <cp:lastPrinted>2011-04-26T18:58:17Z</cp:lastPrinted>
  <dcterms:created xsi:type="dcterms:W3CDTF">2009-11-18T17:11:57Z</dcterms:created>
  <dcterms:modified xsi:type="dcterms:W3CDTF">2012-04-30T20:23:09Z</dcterms:modified>
</cp:coreProperties>
</file>