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C:\Users\dhawley\Dropbox\Class\Spring 2013\Exam 3\"/>
    </mc:Choice>
  </mc:AlternateContent>
  <bookViews>
    <workbookView xWindow="1110" yWindow="450" windowWidth="20460" windowHeight="3510" tabRatio="787" activeTab="8"/>
  </bookViews>
  <sheets>
    <sheet name="Instructions" sheetId="9" r:id="rId1"/>
    <sheet name="P1-35 Pts" sheetId="1" r:id="rId2"/>
    <sheet name="P2 - 5 Pts" sheetId="10" r:id="rId3"/>
    <sheet name="P3-10 Pts" sheetId="3" r:id="rId4"/>
    <sheet name="P4-10 Pts" sheetId="2" r:id="rId5"/>
    <sheet name="P5-5 Pts" sheetId="8" r:id="rId6"/>
    <sheet name="P6-10 Pts" sheetId="12" r:id="rId7"/>
    <sheet name="P7 - 5 Pts" sheetId="11" r:id="rId8"/>
    <sheet name="MC - 20 Pts" sheetId="13" r:id="rId9"/>
  </sheets>
  <definedNames>
    <definedName name="_xlnm.Print_Area" localSheetId="1">'P1-35 Pts'!$B$27:$M$62</definedName>
  </definedNames>
  <calcPr calcId="152511"/>
</workbook>
</file>

<file path=xl/calcChain.xml><?xml version="1.0" encoding="utf-8"?>
<calcChain xmlns="http://schemas.openxmlformats.org/spreadsheetml/2006/main">
  <c r="D96" i="13" l="1"/>
  <c r="D95" i="13"/>
  <c r="D94" i="13"/>
  <c r="D93" i="13"/>
  <c r="D92" i="13"/>
  <c r="D91" i="13"/>
  <c r="D90" i="13"/>
  <c r="D89" i="13"/>
  <c r="D88" i="13"/>
  <c r="D87" i="13"/>
  <c r="D86" i="13"/>
  <c r="D85" i="13"/>
  <c r="F12" i="3" l="1"/>
  <c r="F13" i="3"/>
  <c r="F14" i="3"/>
  <c r="F15" i="3"/>
  <c r="F16" i="3"/>
  <c r="F17" i="3"/>
  <c r="J59" i="1" l="1"/>
  <c r="I59" i="1"/>
  <c r="K42" i="1"/>
  <c r="J42" i="1"/>
  <c r="I42" i="1"/>
  <c r="D44" i="1"/>
  <c r="L9" i="8" l="1"/>
  <c r="F31" i="12" l="1"/>
  <c r="D31" i="12"/>
  <c r="F32" i="12"/>
  <c r="I23" i="12"/>
  <c r="I25" i="12"/>
  <c r="I24" i="12"/>
  <c r="I45" i="1"/>
  <c r="J45" i="1" s="1"/>
  <c r="K45" i="1" s="1"/>
  <c r="F7" i="11"/>
  <c r="F8" i="11"/>
  <c r="F9" i="11"/>
  <c r="F10" i="11"/>
  <c r="F11" i="11"/>
  <c r="F12" i="11"/>
  <c r="F13" i="11"/>
  <c r="F14" i="11"/>
  <c r="F15" i="11"/>
  <c r="F6" i="11"/>
  <c r="K41" i="1"/>
  <c r="J41" i="1"/>
  <c r="I41" i="1"/>
  <c r="J58" i="1"/>
  <c r="J60" i="1" s="1"/>
  <c r="I58" i="1"/>
  <c r="E43" i="1"/>
  <c r="E41" i="1"/>
  <c r="E40" i="1"/>
  <c r="I46" i="1"/>
  <c r="J46" i="1" s="1"/>
  <c r="K46" i="1" s="1"/>
  <c r="D32" i="12" l="1"/>
  <c r="D33" i="12" s="1"/>
  <c r="D34" i="12" s="1"/>
  <c r="D35" i="12" s="1"/>
  <c r="F33" i="12"/>
  <c r="F34" i="12" s="1"/>
  <c r="F35" i="12" s="1"/>
  <c r="K43" i="1"/>
  <c r="J43" i="1"/>
  <c r="F16" i="11"/>
  <c r="C19" i="11" s="1"/>
  <c r="D27" i="12" l="1"/>
  <c r="B14" i="8"/>
  <c r="C22" i="2"/>
  <c r="C16" i="2"/>
  <c r="E37" i="2" s="1"/>
  <c r="F7" i="3"/>
  <c r="F9" i="3"/>
  <c r="F10" i="3"/>
  <c r="F11" i="3"/>
  <c r="F8" i="3"/>
  <c r="G8" i="3" l="1"/>
  <c r="G9" i="3" s="1"/>
  <c r="H9" i="3" s="1"/>
  <c r="D37" i="2"/>
  <c r="H8" i="3"/>
  <c r="L30" i="10"/>
  <c r="L29" i="10"/>
  <c r="L28" i="10"/>
  <c r="L27" i="10"/>
  <c r="L26" i="10"/>
  <c r="L25" i="10"/>
  <c r="L24" i="10"/>
  <c r="L23" i="10"/>
  <c r="L22" i="10"/>
  <c r="L21" i="10"/>
  <c r="L20" i="10"/>
  <c r="L33" i="10" s="1"/>
  <c r="K27" i="10"/>
  <c r="K26" i="10"/>
  <c r="K25" i="10"/>
  <c r="K24" i="10"/>
  <c r="K23" i="10"/>
  <c r="K22" i="10"/>
  <c r="K21" i="10"/>
  <c r="K20" i="10"/>
  <c r="K33" i="10" s="1"/>
  <c r="J25" i="10"/>
  <c r="J24" i="10"/>
  <c r="J23" i="10"/>
  <c r="J22" i="10"/>
  <c r="J21" i="10"/>
  <c r="J20" i="10"/>
  <c r="J33" i="10" s="1"/>
  <c r="I21" i="10"/>
  <c r="I22" i="10"/>
  <c r="I23" i="10"/>
  <c r="I20" i="10"/>
  <c r="I33" i="10" s="1"/>
  <c r="J61" i="1"/>
  <c r="J62" i="1" s="1"/>
  <c r="I60" i="1"/>
  <c r="I61" i="1" s="1"/>
  <c r="K53" i="1"/>
  <c r="J47" i="1"/>
  <c r="J51" i="1" s="1"/>
  <c r="K47" i="1"/>
  <c r="K51" i="1" s="1"/>
  <c r="I43" i="1"/>
  <c r="I47" i="1" s="1"/>
  <c r="I51" i="1" s="1"/>
  <c r="D45" i="1"/>
  <c r="E46" i="1" s="1"/>
  <c r="E47" i="1" s="1"/>
  <c r="G10" i="3" l="1"/>
  <c r="J34" i="10"/>
  <c r="J46" i="10"/>
  <c r="L34" i="10"/>
  <c r="L46" i="10"/>
  <c r="I34" i="10"/>
  <c r="I46" i="10"/>
  <c r="K46" i="10"/>
  <c r="K34" i="10"/>
  <c r="I62" i="1"/>
  <c r="K62" i="1" s="1"/>
  <c r="K54" i="1" s="1"/>
  <c r="K48" i="1"/>
  <c r="K49" i="1" s="1"/>
  <c r="K50" i="1" s="1"/>
  <c r="K52" i="1" s="1"/>
  <c r="I48" i="1"/>
  <c r="J48" i="1"/>
  <c r="G11" i="3" l="1"/>
  <c r="H10" i="3"/>
  <c r="K55" i="1"/>
  <c r="J47" i="10"/>
  <c r="J35" i="10"/>
  <c r="L47" i="10"/>
  <c r="L35" i="10"/>
  <c r="I47" i="10"/>
  <c r="I35" i="10"/>
  <c r="K35" i="10"/>
  <c r="K47" i="10"/>
  <c r="J49" i="1"/>
  <c r="J50" i="1" s="1"/>
  <c r="J52" i="1" s="1"/>
  <c r="J55" i="1" s="1"/>
  <c r="I49" i="1"/>
  <c r="I50" i="1" s="1"/>
  <c r="I52" i="1" s="1"/>
  <c r="I55" i="1" s="1"/>
  <c r="H11" i="3" l="1"/>
  <c r="G12" i="3"/>
  <c r="J48" i="10"/>
  <c r="J36" i="10"/>
  <c r="I36" i="10"/>
  <c r="I49" i="10" s="1"/>
  <c r="I48" i="10"/>
  <c r="K48" i="10"/>
  <c r="K36" i="10"/>
  <c r="L36" i="10"/>
  <c r="L48" i="10"/>
  <c r="G13" i="3" l="1"/>
  <c r="H12" i="3"/>
  <c r="J37" i="10"/>
  <c r="J49" i="10"/>
  <c r="E16" i="10" s="1"/>
  <c r="L37" i="10"/>
  <c r="L49" i="10"/>
  <c r="K37" i="10"/>
  <c r="K49" i="10"/>
  <c r="G14" i="3" l="1"/>
  <c r="H13" i="3"/>
  <c r="K38" i="10"/>
  <c r="K50" i="10"/>
  <c r="J38" i="10"/>
  <c r="J51" i="10" s="1"/>
  <c r="J50" i="10"/>
  <c r="L38" i="10"/>
  <c r="L50" i="10"/>
  <c r="G15" i="3" l="1"/>
  <c r="H14" i="3"/>
  <c r="L39" i="10"/>
  <c r="L51" i="10"/>
  <c r="K39" i="10"/>
  <c r="K51" i="10"/>
  <c r="G16" i="3" l="1"/>
  <c r="H15" i="3"/>
  <c r="L40" i="10"/>
  <c r="L52" i="10"/>
  <c r="K40" i="10"/>
  <c r="K53" i="10" s="1"/>
  <c r="K52" i="10"/>
  <c r="G17" i="3" l="1"/>
  <c r="H16" i="3"/>
  <c r="L41" i="10"/>
  <c r="L53" i="10"/>
  <c r="H17" i="3" l="1"/>
  <c r="D21" i="3" s="1"/>
  <c r="L42" i="10"/>
  <c r="L54" i="10"/>
  <c r="L43" i="10" l="1"/>
  <c r="L56" i="10" s="1"/>
  <c r="L55" i="10"/>
</calcChain>
</file>

<file path=xl/sharedStrings.xml><?xml version="1.0" encoding="utf-8"?>
<sst xmlns="http://schemas.openxmlformats.org/spreadsheetml/2006/main" count="272" uniqueCount="189">
  <si>
    <t>MACRS Percentages</t>
  </si>
  <si>
    <t>Year</t>
  </si>
  <si>
    <t>3-year</t>
  </si>
  <si>
    <t>5-year</t>
  </si>
  <si>
    <t>7-year</t>
  </si>
  <si>
    <t>10-year</t>
  </si>
  <si>
    <t>INPUTS</t>
  </si>
  <si>
    <t>Old Machine:</t>
  </si>
  <si>
    <t>New Machine:</t>
  </si>
  <si>
    <t>Original Price</t>
  </si>
  <si>
    <t>Current Value</t>
  </si>
  <si>
    <t>Installation Expenses</t>
  </si>
  <si>
    <t>Annual Cash Expenses</t>
  </si>
  <si>
    <t>General:</t>
  </si>
  <si>
    <t>Tax Rate</t>
  </si>
  <si>
    <t>Req'd Return</t>
  </si>
  <si>
    <t>Time</t>
  </si>
  <si>
    <t>Cash
Flow</t>
  </si>
  <si>
    <t>Problem 2:</t>
  </si>
  <si>
    <t>Disount
Rate</t>
  </si>
  <si>
    <t>Answer:</t>
  </si>
  <si>
    <t>A.</t>
  </si>
  <si>
    <t>B.</t>
  </si>
  <si>
    <t>C.</t>
  </si>
  <si>
    <t>Problem 3:</t>
  </si>
  <si>
    <t xml:space="preserve">The MACRS depreciation rates are given in the table </t>
  </si>
  <si>
    <t>Problem 4:</t>
  </si>
  <si>
    <t>Your method must work for any allowed values of the inputs.</t>
  </si>
  <si>
    <t>Problem 5:</t>
  </si>
  <si>
    <t xml:space="preserve">Using the inputs and outputs above, what discount rate would make you indifferent between accepting or </t>
  </si>
  <si>
    <t>CF</t>
  </si>
  <si>
    <t>In the yellow cell below, create a formula that creates a</t>
  </si>
  <si>
    <t>sentence the reads like the example below the cell, with the</t>
  </si>
  <si>
    <t>numbers changing to the correct numbers for whatever inputs</t>
  </si>
  <si>
    <t>formulas in other places as needed.</t>
  </si>
  <si>
    <t>Discount Rate:</t>
  </si>
  <si>
    <t xml:space="preserve">are provided in the cells to the left. You can use intermediate </t>
  </si>
  <si>
    <t xml:space="preserve">IMPORTANT: SAVE THIS SPREADSHEET TO THE DESKTOP OF THE </t>
  </si>
  <si>
    <t>NOTHING SHOULD BE USED OR ACCESSED BY YOU DURING THIS</t>
  </si>
  <si>
    <t>Follow the instructions on each tabbed page.</t>
  </si>
  <si>
    <t>Partial credit will be given where possible.</t>
  </si>
  <si>
    <t xml:space="preserve">Using the inputs in the table below, create whatever formulas are needed to compute the DISCOUNTED PAYBACK PERIOD years for any set of inputs within the 10-year time frame. Put the result in the yellow cell below the table. The result should show "X Years" in the cell where X is the discounted payback period in years. If the inputs are set to produce a project that does not achieve discounted payback within the 10 years, your result should return the word NEVER. </t>
  </si>
  <si>
    <t>Discount Rate</t>
  </si>
  <si>
    <t xml:space="preserve">to the right. Using the inputs provided below, create </t>
  </si>
  <si>
    <t>whatever formulas are needed to compute the book value</t>
  </si>
  <si>
    <t>of the asset at the end of the year shown in the input.</t>
  </si>
  <si>
    <t>Depreciation Class</t>
  </si>
  <si>
    <t>3-Year</t>
  </si>
  <si>
    <t>5-Year</t>
  </si>
  <si>
    <t>7-Year</t>
  </si>
  <si>
    <t>10-Year</t>
  </si>
  <si>
    <t>Purchase Price</t>
  </si>
  <si>
    <t>Years owned</t>
  </si>
  <si>
    <t>Book Value of the asset</t>
  </si>
  <si>
    <t>Using the inputs above, create one formula that computes the Net Present Value of the project. [2 Points]</t>
  </si>
  <si>
    <t>In the sentence above, xx.x% should be the MIRR of the project given the input settings, and</t>
  </si>
  <si>
    <t>acceptable, or it should be REJECTED if the MIRR indicates that the project should be rejected.</t>
  </si>
  <si>
    <t>Your formula does not need to consider the one case where you would be indifferent betwee</t>
  </si>
  <si>
    <t>accepting and rejecting the project.</t>
  </si>
  <si>
    <t xml:space="preserve">This project has an MIRR of xx.x% which indicates that the project should be ACCEPTED. </t>
  </si>
  <si>
    <t xml:space="preserve">the last word in the sentence should be ACCEPTED if the MIRR indicates that the project is </t>
  </si>
  <si>
    <t>RESAVE IT OFTEN WHILE YOU ARE WORKING ON IT.</t>
  </si>
  <si>
    <t>Your formula should work for any values of the inputs. [2 Points]</t>
  </si>
  <si>
    <t>rejecting this project? Your formula should work for any values of the inputs. [3 Points]</t>
  </si>
  <si>
    <t xml:space="preserve"> CASH FLOWS AT t=0 </t>
  </si>
  <si>
    <t xml:space="preserve"> Purchase Price </t>
  </si>
  <si>
    <t xml:space="preserve"> Year 1 </t>
  </si>
  <si>
    <t xml:space="preserve"> Year 2 </t>
  </si>
  <si>
    <t xml:space="preserve"> Year 3 </t>
  </si>
  <si>
    <t xml:space="preserve"> Installation </t>
  </si>
  <si>
    <t xml:space="preserve"> New Depreciation </t>
  </si>
  <si>
    <t xml:space="preserve"> Chg in Net Working Capital </t>
  </si>
  <si>
    <t xml:space="preserve"> Depreciation Old </t>
  </si>
  <si>
    <t xml:space="preserve"> -   </t>
  </si>
  <si>
    <t xml:space="preserve"> BTSV Old Asset </t>
  </si>
  <si>
    <t xml:space="preserve"> Difference </t>
  </si>
  <si>
    <t xml:space="preserve"> BV Old Asset </t>
  </si>
  <si>
    <t xml:space="preserve"> Operating Expenses </t>
  </si>
  <si>
    <t xml:space="preserve"> Tax Effect on Sale of Old Asset </t>
  </si>
  <si>
    <t xml:space="preserve"> Depreciation </t>
  </si>
  <si>
    <t xml:space="preserve"> Net Initial Outlay </t>
  </si>
  <si>
    <t xml:space="preserve"> Chg in Taxable Inc </t>
  </si>
  <si>
    <t xml:space="preserve"> Tax </t>
  </si>
  <si>
    <t xml:space="preserve"> Chg in Net Income </t>
  </si>
  <si>
    <t xml:space="preserve"> Reverse Depn </t>
  </si>
  <si>
    <t xml:space="preserve"> Net Operating CF </t>
  </si>
  <si>
    <t xml:space="preserve"> Reverse NWC </t>
  </si>
  <si>
    <t xml:space="preserve"> Chg in ATSV </t>
  </si>
  <si>
    <t xml:space="preserve"> Net Cash Flow </t>
  </si>
  <si>
    <t xml:space="preserve"> New </t>
  </si>
  <si>
    <t xml:space="preserve"> Old </t>
  </si>
  <si>
    <t xml:space="preserve"> Diff </t>
  </si>
  <si>
    <t xml:space="preserve"> BTSV </t>
  </si>
  <si>
    <t xml:space="preserve"> Book Value  </t>
  </si>
  <si>
    <t xml:space="preserve"> Gain(Loss) on Sale </t>
  </si>
  <si>
    <t xml:space="preserve"> Tax Effect </t>
  </si>
  <si>
    <t xml:space="preserve"> ATSV </t>
  </si>
  <si>
    <t>Revenue</t>
  </si>
  <si>
    <t>Depreciation Per Year</t>
  </si>
  <si>
    <t>Accumulated Depreciation</t>
  </si>
  <si>
    <t>Book Value</t>
  </si>
  <si>
    <t>EAA</t>
  </si>
  <si>
    <t>NPV</t>
  </si>
  <si>
    <t>Gain or Loss on Sale</t>
  </si>
  <si>
    <t xml:space="preserve">The inputs for depreciation class and years owned are </t>
  </si>
  <si>
    <t>drop-down lists. Do not change those cells.</t>
  </si>
  <si>
    <t>Discounted Payback Period</t>
  </si>
  <si>
    <t xml:space="preserve">When you are finished with this portion of the exam, save it to the </t>
  </si>
  <si>
    <t>Problem 6:</t>
  </si>
  <si>
    <t>Current
Machine</t>
  </si>
  <si>
    <t>Replacement
Machine</t>
  </si>
  <si>
    <t>Original Purchase Price</t>
  </si>
  <si>
    <t>There are 7 problem pages with points possible noted on the tabs.</t>
  </si>
  <si>
    <t>Number of Years Owned (1 to 5)</t>
  </si>
  <si>
    <t>Expected Before-Tax Salvage Value in 2 years</t>
  </si>
  <si>
    <t>Book
Value at
t=2</t>
  </si>
  <si>
    <t>Book Value at End of Year 2</t>
  </si>
  <si>
    <t>Before-Tax Salvage Value</t>
  </si>
  <si>
    <t>Gain or Loss</t>
  </si>
  <si>
    <t>Tax Effect of Gain or Loss</t>
  </si>
  <si>
    <t>After-Tax Salvage Value</t>
  </si>
  <si>
    <t>Years That
Current Asset
Has Been Owned</t>
  </si>
  <si>
    <t>Change in After-Tax Salvage Value - Year 2</t>
  </si>
  <si>
    <t>Multiple Choice: Enter the letter of the best response in the yellow cell.</t>
  </si>
  <si>
    <t>-2 points for each incorrect answer.</t>
  </si>
  <si>
    <t>A</t>
  </si>
  <si>
    <t>1.</t>
  </si>
  <si>
    <t>Projects A and B have the same expected lives, the same initial outlays, and are mutually exclusive. However, one project's cash flows are larger in the early years, while the other project has larger cash flows in the later years. The two NPV profiles are given below. Which of the statements A-E is the most correct?</t>
  </si>
  <si>
    <t>a.       Project A must have the larger cash flows in the later years.</t>
  </si>
  <si>
    <t>b.       Project B must have the larger cash flows in the later years.</t>
  </si>
  <si>
    <t>c.        Project B must be the better project and should be accepted.</t>
  </si>
  <si>
    <t>d.       Two of the above statements are correct.</t>
  </si>
  <si>
    <t>e.        None of the above statements are correct.</t>
  </si>
  <si>
    <t>2.</t>
  </si>
  <si>
    <t xml:space="preserve">A. </t>
  </si>
  <si>
    <t xml:space="preserve">B. </t>
  </si>
  <si>
    <t>All else equal, the project's IRR decreases as the cost of capital declines.</t>
  </si>
  <si>
    <t xml:space="preserve">C. </t>
  </si>
  <si>
    <t xml:space="preserve">D. </t>
  </si>
  <si>
    <t>Statements A and C are correct.</t>
  </si>
  <si>
    <t xml:space="preserve">E. </t>
  </si>
  <si>
    <t>Statement B and C are correct.</t>
  </si>
  <si>
    <t>B</t>
  </si>
  <si>
    <t>3.</t>
  </si>
  <si>
    <t>Which of the following statements is (are) correct?</t>
  </si>
  <si>
    <t>The MIRR method assumes that cash flows are reinvested at the firm's borrowing rate, while the IRR method assumers reinvestment at the IRR.</t>
  </si>
  <si>
    <t>The MIRR method assumes that cash flows are reinvested at the firm's cost of capital, while the IRR method assumes reinvestment at the IRR.</t>
  </si>
  <si>
    <t>4.</t>
  </si>
  <si>
    <t>E</t>
  </si>
  <si>
    <t>5.</t>
  </si>
  <si>
    <t>D</t>
  </si>
  <si>
    <t>6.</t>
  </si>
  <si>
    <t>7.</t>
  </si>
  <si>
    <t>8.</t>
  </si>
  <si>
    <t>9.</t>
  </si>
  <si>
    <t>10.</t>
  </si>
  <si>
    <t>DO NOT CHANGE ANYTHING BELOW THIS LINE</t>
  </si>
  <si>
    <t>Increased Sales</t>
  </si>
  <si>
    <t>Problem 7</t>
  </si>
  <si>
    <r>
      <t xml:space="preserve">COMPUTER YOU ARE USING </t>
    </r>
    <r>
      <rPr>
        <b/>
        <u/>
        <sz val="14"/>
        <color rgb="FFFF0000"/>
        <rFont val="Calibri"/>
        <family val="2"/>
        <scheme val="minor"/>
      </rPr>
      <t>WITH YOUR NAME IN THE FILENAME</t>
    </r>
    <r>
      <rPr>
        <b/>
        <sz val="14"/>
        <color rgb="FFFF0000"/>
        <rFont val="Calibri"/>
        <family val="2"/>
        <scheme val="minor"/>
      </rPr>
      <t>.</t>
    </r>
  </si>
  <si>
    <t>TEST EXCEPT THE COMPUTER YOU ARE USING AND THIS FILE.</t>
  </si>
  <si>
    <t>There are 9 tabbed pages in this exam spreadsheet including this page.</t>
  </si>
  <si>
    <t>There is one page with 10 multiple choice questions each worth 2 points.</t>
  </si>
  <si>
    <t>Total points for the problems sum to 80.</t>
  </si>
  <si>
    <t>desktop, close Excel, and tell your proctor you are finished.</t>
  </si>
  <si>
    <t>Expected value in 3 years</t>
  </si>
  <si>
    <t xml:space="preserve"> CASH FLOWS FOR YEARS 1 to 3</t>
  </si>
  <si>
    <t>In the total initial outlay for a replacement project, the tax effect on the sale of the old asset will represent a positive cash flow</t>
  </si>
  <si>
    <t>its book value is greater than its market value</t>
  </si>
  <si>
    <t>its book value is less than its market value</t>
  </si>
  <si>
    <t>always</t>
  </si>
  <si>
    <t>never</t>
  </si>
  <si>
    <t>In the total initial outlay for a replacement project, the change in net working capital will be positive</t>
  </si>
  <si>
    <t>if the amount of the new asset's NWC investment is greater than the old asset's NWC investment.</t>
  </si>
  <si>
    <t>if the amount of the new asset's NWC investment is less than the old asset's NWC investment.</t>
  </si>
  <si>
    <t>if the depreciation on the new asset is greater than the depreciation on the old asset in any year.</t>
  </si>
  <si>
    <t>if the depreciation on the new asset is less than the depreciation on the old asset in any year.</t>
  </si>
  <si>
    <t>In a capital budgetting analysis for a replacement project decision, the change in depreciation between the new asset and the old asset represents a positive annual cash flow</t>
  </si>
  <si>
    <t>The ATSV for an asset that is sold is the selling price x (1 - Tax Rate)</t>
  </si>
  <si>
    <t>only if the selling price is greater than the book value.</t>
  </si>
  <si>
    <t>only if the asset has been fully depreciated.</t>
  </si>
  <si>
    <t>For a typical project that has a unique IRR, the MIRR will always be closer to the discount rate than the IRR.</t>
  </si>
  <si>
    <t>It is always correct to rank projects by their IRRs.</t>
  </si>
  <si>
    <t xml:space="preserve">The IRR is the discount rate the makes NPV equal zero. </t>
  </si>
  <si>
    <t xml:space="preserve">In the analysis of capital budgeting projects, the interest expense from any debt that is used to fund the project should be included in the annual cash flows of the project.    </t>
  </si>
  <si>
    <t xml:space="preserve">In a firm with taxable income greater than zero, switching from straight-line to accelerated depreciation for a capital budgeting project will increase the project's NPV, other things equal. </t>
  </si>
  <si>
    <t>11.</t>
  </si>
  <si>
    <t xml:space="preserve">Equipment that is sold for less than its book value at the end of a project's life will produce a reduction in the firm's overal tax expense that should be attributed to the project as a positive cash flow in its terminal year.   </t>
  </si>
  <si>
    <t>12.</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</si>
</sst>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_);[Red]\(&quot;$&quot;#,##0\)"/>
    <numFmt numFmtId="8" formatCode="&quot;$&quot;#,##0.00_);[Red]\(&quot;$&quot;#,##0.00\)"/>
    <numFmt numFmtId="42" formatCode="_(&quot;$&quot;* #,##0_);_(&quot;$&quot;* \(#,##0\);_(&quot;$&quot;* &quot;-&quot;_);_(@_)"/>
    <numFmt numFmtId="41" formatCode="_(* #,##0_);_(* \(#,##0\);_(* &quot;-&quot;_);_(@_)"/>
    <numFmt numFmtId="44" formatCode="_(&quot;$&quot;* #,##0.00_);_(&quot;$&quot;* \(#,##0.00\);_(&quot;$&quot;* &quot;-&quot;??_);_(@_)"/>
    <numFmt numFmtId="43" formatCode="_(* #,##0.00_);_(* \(#,##0.00\);_(* &quot;-&quot;??_);_(@_)"/>
  </numFmts>
  <fonts count="18"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6"/>
      <color theme="0"/>
      <name val="Calibri"/>
      <family val="2"/>
      <scheme val="minor"/>
    </font>
    <font>
      <b/>
      <sz val="14"/>
      <color theme="1"/>
      <name val="Calibri"/>
      <family val="2"/>
      <scheme val="minor"/>
    </font>
    <font>
      <b/>
      <u val="singleAccounting"/>
      <sz val="11"/>
      <color theme="1"/>
      <name val="Calibri"/>
      <family val="2"/>
      <scheme val="minor"/>
    </font>
    <font>
      <b/>
      <sz val="11"/>
      <color rgb="FFFF0000"/>
      <name val="Calibri"/>
      <family val="2"/>
      <scheme val="minor"/>
    </font>
    <font>
      <b/>
      <sz val="18"/>
      <color theme="1"/>
      <name val="Calibri"/>
      <family val="2"/>
      <scheme val="minor"/>
    </font>
    <font>
      <b/>
      <sz val="14"/>
      <color rgb="FFFF0000"/>
      <name val="Calibri"/>
      <family val="2"/>
      <scheme val="minor"/>
    </font>
    <font>
      <b/>
      <sz val="16"/>
      <color rgb="FFFF0000"/>
      <name val="Calibri"/>
      <family val="2"/>
      <scheme val="minor"/>
    </font>
    <font>
      <u val="singleAccounting"/>
      <sz val="11"/>
      <color theme="1"/>
      <name val="Calibri"/>
      <family val="2"/>
      <scheme val="minor"/>
    </font>
    <font>
      <u/>
      <sz val="11"/>
      <color theme="1"/>
      <name val="Calibri"/>
      <family val="2"/>
      <scheme val="minor"/>
    </font>
    <font>
      <sz val="12"/>
      <color theme="1"/>
      <name val="Calibri"/>
      <family val="2"/>
      <scheme val="minor"/>
    </font>
    <font>
      <b/>
      <sz val="16"/>
      <color theme="1"/>
      <name val="Calibri"/>
      <family val="2"/>
      <scheme val="minor"/>
    </font>
    <font>
      <b/>
      <sz val="12"/>
      <color theme="1"/>
      <name val="Calibri"/>
      <family val="2"/>
      <scheme val="minor"/>
    </font>
    <font>
      <b/>
      <sz val="16"/>
      <color rgb="FFFFFF00"/>
      <name val="Calibri"/>
      <family val="2"/>
      <scheme val="minor"/>
    </font>
    <font>
      <b/>
      <u/>
      <sz val="14"/>
      <color rgb="FFFF0000"/>
      <name val="Calibri"/>
      <family val="2"/>
      <scheme val="minor"/>
    </font>
  </fonts>
  <fills count="5">
    <fill>
      <patternFill patternType="none"/>
    </fill>
    <fill>
      <patternFill patternType="gray125"/>
    </fill>
    <fill>
      <patternFill patternType="solid">
        <fgColor theme="1"/>
        <bgColor indexed="64"/>
      </patternFill>
    </fill>
    <fill>
      <patternFill patternType="solid">
        <fgColor rgb="FF002060"/>
        <bgColor indexed="64"/>
      </patternFill>
    </fill>
    <fill>
      <patternFill patternType="solid">
        <fgColor rgb="FFFFFF00"/>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top style="medium">
        <color indexed="64"/>
      </top>
      <bottom style="medium">
        <color indexed="64"/>
      </bottom>
      <diagonal/>
    </border>
    <border>
      <left/>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s>
  <cellStyleXfs count="4">
    <xf numFmtId="0" fontId="0" fillId="0" borderId="0"/>
    <xf numFmtId="44"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156">
    <xf numFmtId="0" fontId="0" fillId="0" borderId="0" xfId="0"/>
    <xf numFmtId="43" fontId="0" fillId="0" borderId="0" xfId="0" applyNumberFormat="1"/>
    <xf numFmtId="0" fontId="0" fillId="0" borderId="0" xfId="0"/>
    <xf numFmtId="41" fontId="0" fillId="0" borderId="0" xfId="0" applyNumberFormat="1"/>
    <xf numFmtId="0" fontId="0" fillId="0" borderId="0" xfId="0" applyAlignment="1">
      <alignment horizontal="left" indent="2"/>
    </xf>
    <xf numFmtId="41" fontId="2" fillId="0" borderId="0" xfId="0" applyNumberFormat="1" applyFont="1"/>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9" fontId="0" fillId="0" borderId="0" xfId="0" applyNumberFormat="1"/>
    <xf numFmtId="9" fontId="2" fillId="0" borderId="0" xfId="0" applyNumberFormat="1" applyFont="1"/>
    <xf numFmtId="42"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3" fillId="4" borderId="2" xfId="0" applyNumberFormat="1" applyFont="1" applyFill="1" applyBorder="1" applyAlignment="1">
      <alignment horizontal="center"/>
    </xf>
    <xf numFmtId="42" fontId="3" fillId="4" borderId="3" xfId="0" applyNumberFormat="1" applyFont="1" applyFill="1" applyBorder="1" applyAlignment="1">
      <alignment horizontal="center" wrapText="1"/>
    </xf>
    <xf numFmtId="42" fontId="2" fillId="0" borderId="5" xfId="0" applyNumberFormat="1" applyFont="1" applyBorder="1"/>
    <xf numFmtId="42" fontId="2" fillId="0" borderId="8" xfId="0" applyNumberFormat="1" applyFont="1" applyBorder="1"/>
    <xf numFmtId="42" fontId="3" fillId="4" borderId="18" xfId="0" applyNumberFormat="1" applyFont="1" applyFill="1" applyBorder="1" applyAlignment="1">
      <alignment horizontal="center" wrapText="1"/>
    </xf>
    <xf numFmtId="10" fontId="2" fillId="0" borderId="18" xfId="0" applyNumberFormat="1" applyFont="1" applyBorder="1"/>
    <xf numFmtId="42" fontId="3" fillId="0" borderId="0" xfId="0" applyNumberFormat="1" applyFont="1"/>
    <xf numFmtId="42" fontId="0" fillId="0" borderId="0" xfId="0" applyNumberFormat="1" applyFont="1"/>
    <xf numFmtId="42" fontId="8" fillId="0" borderId="0" xfId="0" applyNumberFormat="1" applyFont="1"/>
    <xf numFmtId="0" fontId="3" fillId="0" borderId="19" xfId="0" applyNumberFormat="1" applyFont="1" applyBorder="1" applyAlignment="1">
      <alignment horizontal="center"/>
    </xf>
    <xf numFmtId="42" fontId="2" fillId="0" borderId="20" xfId="0" applyNumberFormat="1" applyFont="1" applyBorder="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0" fontId="0" fillId="0" borderId="0" xfId="0" applyNumberFormat="1" applyAlignment="1">
      <alignment vertical="top" wrapText="1"/>
    </xf>
    <xf numFmtId="0" fontId="8" fillId="0" borderId="0" xfId="0" applyFont="1" applyAlignment="1">
      <alignment horizontal="left"/>
    </xf>
    <xf numFmtId="44" fontId="0" fillId="4" borderId="18" xfId="1" applyFont="1" applyFill="1" applyBorder="1"/>
    <xf numFmtId="44" fontId="6" fillId="0" borderId="0" xfId="0" applyNumberFormat="1" applyFont="1" applyAlignment="1">
      <alignment horizontal="center" vertical="center"/>
    </xf>
    <xf numFmtId="44" fontId="0" fillId="0" borderId="0" xfId="0" applyNumberFormat="1"/>
    <xf numFmtId="0" fontId="0" fillId="0" borderId="0" xfId="0" applyNumberFormat="1" applyAlignment="1">
      <alignment horizontal="center"/>
    </xf>
    <xf numFmtId="10" fontId="2" fillId="0" borderId="0" xfId="0" applyNumberFormat="1" applyFont="1"/>
    <xf numFmtId="44" fontId="8" fillId="0" borderId="0" xfId="0" applyNumberFormat="1" applyFont="1"/>
    <xf numFmtId="0" fontId="10" fillId="0" borderId="0" xfId="0" applyFont="1"/>
    <xf numFmtId="0" fontId="2" fillId="0" borderId="0" xfId="0" applyFont="1" applyAlignment="1">
      <alignment horizontal="center"/>
    </xf>
    <xf numFmtId="6" fontId="2" fillId="0" borderId="0" xfId="0" applyNumberFormat="1" applyFont="1"/>
    <xf numFmtId="42" fontId="0" fillId="0" borderId="0" xfId="0" applyNumberFormat="1" applyBorder="1"/>
    <xf numFmtId="9" fontId="0" fillId="0" borderId="0" xfId="0" applyNumberFormat="1" applyBorder="1" applyAlignment="1">
      <alignment horizontal="center"/>
    </xf>
    <xf numFmtId="10" fontId="0" fillId="0" borderId="0" xfId="0" applyNumberFormat="1"/>
    <xf numFmtId="43" fontId="11" fillId="0" borderId="0" xfId="0" applyNumberFormat="1" applyFont="1"/>
    <xf numFmtId="8" fontId="0" fillId="0" borderId="0" xfId="0" applyNumberFormat="1"/>
    <xf numFmtId="43" fontId="0" fillId="0" borderId="13" xfId="3" applyFont="1" applyBorder="1"/>
    <xf numFmtId="42" fontId="6" fillId="0" borderId="0" xfId="0" applyNumberFormat="1" applyFont="1" applyBorder="1" applyAlignment="1">
      <alignment horizontal="center"/>
    </xf>
    <xf numFmtId="8" fontId="0" fillId="0" borderId="0" xfId="0" applyNumberFormat="1" applyBorder="1"/>
    <xf numFmtId="0" fontId="0" fillId="0" borderId="0" xfId="0" applyAlignment="1">
      <alignment horizontal="left" indent="2"/>
    </xf>
    <xf numFmtId="42" fontId="0" fillId="0" borderId="0" xfId="0" applyNumberFormat="1"/>
    <xf numFmtId="42" fontId="0" fillId="0" borderId="0" xfId="0" applyNumberFormat="1" applyFont="1"/>
    <xf numFmtId="0" fontId="3" fillId="0" borderId="0" xfId="0" applyFont="1" applyAlignment="1">
      <alignment horizontal="left" indent="1"/>
    </xf>
    <xf numFmtId="0" fontId="0" fillId="0" borderId="0" xfId="0" applyNumberFormat="1"/>
    <xf numFmtId="0" fontId="0" fillId="0" borderId="0" xfId="0"/>
    <xf numFmtId="9" fontId="0" fillId="0" borderId="0" xfId="0" applyNumberFormat="1"/>
    <xf numFmtId="0" fontId="3" fillId="0" borderId="4" xfId="0" applyNumberFormat="1" applyFont="1" applyBorder="1" applyAlignment="1">
      <alignment horizontal="center"/>
    </xf>
    <xf numFmtId="0" fontId="3" fillId="0" borderId="6" xfId="0" applyNumberFormat="1" applyFont="1" applyBorder="1" applyAlignment="1">
      <alignment horizontal="center"/>
    </xf>
    <xf numFmtId="42" fontId="2" fillId="0" borderId="5" xfId="0" applyNumberFormat="1" applyFont="1" applyBorder="1"/>
    <xf numFmtId="42" fontId="2" fillId="0" borderId="8" xfId="0" applyNumberFormat="1" applyFont="1" applyBorder="1"/>
    <xf numFmtId="42" fontId="3" fillId="0" borderId="0" xfId="0" applyNumberFormat="1" applyFont="1"/>
    <xf numFmtId="42" fontId="8" fillId="0" borderId="0" xfId="0" applyNumberFormat="1" applyFont="1"/>
    <xf numFmtId="42" fontId="3" fillId="4" borderId="21" xfId="0" applyNumberFormat="1" applyFont="1" applyFill="1" applyBorder="1" applyAlignment="1">
      <alignment horizontal="center"/>
    </xf>
    <xf numFmtId="42" fontId="3" fillId="4" borderId="22" xfId="0" applyNumberFormat="1" applyFont="1" applyFill="1" applyBorder="1" applyAlignment="1">
      <alignment horizontal="center" wrapText="1"/>
    </xf>
    <xf numFmtId="0" fontId="3" fillId="0" borderId="2" xfId="0" applyNumberFormat="1" applyFont="1" applyBorder="1" applyAlignment="1">
      <alignment horizontal="center"/>
    </xf>
    <xf numFmtId="42" fontId="2" fillId="0" borderId="3" xfId="0" applyNumberFormat="1" applyFont="1" applyBorder="1"/>
    <xf numFmtId="0" fontId="12" fillId="0" borderId="0" xfId="0" applyNumberFormat="1" applyFont="1"/>
    <xf numFmtId="0" fontId="0" fillId="0" borderId="0" xfId="0"/>
    <xf numFmtId="41" fontId="0" fillId="0" borderId="0" xfId="0" applyNumberFormat="1"/>
    <xf numFmtId="0" fontId="0" fillId="0" borderId="0" xfId="0" applyAlignment="1">
      <alignment horizontal="left" indent="2"/>
    </xf>
    <xf numFmtId="10" fontId="0" fillId="0" borderId="1" xfId="2" applyNumberFormat="1" applyFont="1" applyBorder="1"/>
    <xf numFmtId="0" fontId="3" fillId="0" borderId="4" xfId="0" applyFont="1" applyBorder="1" applyAlignment="1">
      <alignment horizontal="center"/>
    </xf>
    <xf numFmtId="10" fontId="0" fillId="0" borderId="5" xfId="2" applyNumberFormat="1" applyFont="1" applyBorder="1"/>
    <xf numFmtId="0" fontId="3" fillId="0" borderId="6" xfId="0" applyFont="1" applyBorder="1" applyAlignment="1">
      <alignment horizontal="center"/>
    </xf>
    <xf numFmtId="10" fontId="0" fillId="0" borderId="8" xfId="2" applyNumberFormat="1" applyFont="1" applyBorder="1"/>
    <xf numFmtId="0" fontId="3" fillId="0" borderId="12" xfId="0" applyFont="1" applyBorder="1" applyAlignment="1">
      <alignment horizontal="center"/>
    </xf>
    <xf numFmtId="10" fontId="0" fillId="0" borderId="13" xfId="2" applyNumberFormat="1" applyFont="1" applyBorder="1"/>
    <xf numFmtId="10" fontId="0" fillId="0" borderId="14" xfId="2" applyNumberFormat="1" applyFont="1" applyBorder="1"/>
    <xf numFmtId="0" fontId="3" fillId="0" borderId="15" xfId="0" applyFont="1" applyBorder="1" applyAlignment="1">
      <alignment horizontal="center"/>
    </xf>
    <xf numFmtId="0" fontId="3" fillId="0" borderId="16" xfId="0" applyFont="1" applyBorder="1" applyAlignment="1">
      <alignment horizontal="center"/>
    </xf>
    <xf numFmtId="0" fontId="3" fillId="0" borderId="17" xfId="0" applyFont="1" applyBorder="1" applyAlignment="1">
      <alignment horizontal="center"/>
    </xf>
    <xf numFmtId="10" fontId="0" fillId="2" borderId="1" xfId="2" applyNumberFormat="1" applyFont="1" applyFill="1" applyBorder="1"/>
    <xf numFmtId="10" fontId="0" fillId="2" borderId="7" xfId="2" applyNumberFormat="1" applyFont="1" applyFill="1" applyBorder="1"/>
    <xf numFmtId="0" fontId="8" fillId="0" borderId="0" xfId="0" applyFont="1" applyAlignment="1">
      <alignment horizontal="left"/>
    </xf>
    <xf numFmtId="0" fontId="2" fillId="0" borderId="0" xfId="0" applyFont="1" applyAlignment="1">
      <alignment horizontal="center"/>
    </xf>
    <xf numFmtId="6" fontId="2" fillId="0" borderId="0" xfId="0" applyNumberFormat="1" applyFont="1"/>
    <xf numFmtId="41" fontId="3" fillId="0" borderId="11" xfId="0" applyNumberFormat="1" applyFont="1" applyBorder="1" applyAlignment="1">
      <alignment horizontal="center" wrapText="1"/>
    </xf>
    <xf numFmtId="41" fontId="3" fillId="0" borderId="0" xfId="0" applyNumberFormat="1" applyFont="1" applyAlignment="1">
      <alignment horizontal="center" wrapText="1"/>
    </xf>
    <xf numFmtId="0" fontId="0" fillId="0" borderId="0" xfId="0" applyAlignment="1">
      <alignment horizontal="center"/>
    </xf>
    <xf numFmtId="43" fontId="0" fillId="0" borderId="0" xfId="0" applyNumberFormat="1"/>
    <xf numFmtId="41" fontId="0" fillId="0" borderId="0" xfId="0" applyNumberFormat="1"/>
    <xf numFmtId="0" fontId="3" fillId="0" borderId="24" xfId="0" applyFont="1" applyBorder="1" applyAlignment="1">
      <alignment horizontal="center" wrapText="1"/>
    </xf>
    <xf numFmtId="0" fontId="0" fillId="0" borderId="0" xfId="0"/>
    <xf numFmtId="0" fontId="13" fillId="0" borderId="0" xfId="0" applyFont="1" applyAlignment="1">
      <alignment horizontal="left" vertical="center"/>
    </xf>
    <xf numFmtId="0" fontId="15" fillId="4" borderId="18" xfId="0" applyFont="1" applyFill="1" applyBorder="1" applyAlignment="1">
      <alignment horizontal="center"/>
    </xf>
    <xf numFmtId="0" fontId="13" fillId="0" borderId="0" xfId="0" quotePrefix="1" applyFont="1" applyAlignment="1">
      <alignment horizontal="center"/>
    </xf>
    <xf numFmtId="0" fontId="13" fillId="0" borderId="0" xfId="0" applyFont="1" applyAlignment="1">
      <alignment horizontal="center"/>
    </xf>
    <xf numFmtId="0" fontId="13" fillId="0" borderId="0" xfId="0" applyFont="1" applyAlignment="1">
      <alignment vertical="top"/>
    </xf>
    <xf numFmtId="0" fontId="15" fillId="0" borderId="0" xfId="0" applyFont="1" applyAlignment="1">
      <alignment horizontal="center"/>
    </xf>
    <xf numFmtId="0" fontId="0" fillId="0" borderId="0" xfId="0"/>
    <xf numFmtId="43" fontId="0" fillId="0" borderId="0" xfId="0" applyNumberFormat="1"/>
    <xf numFmtId="41" fontId="0" fillId="0" borderId="0" xfId="0" applyNumberFormat="1"/>
    <xf numFmtId="41" fontId="3" fillId="0" borderId="0" xfId="0" applyNumberFormat="1" applyFont="1"/>
    <xf numFmtId="41" fontId="0" fillId="0" borderId="0" xfId="0" applyNumberFormat="1" applyAlignment="1">
      <alignment horizontal="left" indent="1"/>
    </xf>
    <xf numFmtId="41" fontId="2" fillId="0" borderId="0" xfId="0" applyNumberFormat="1" applyFont="1"/>
    <xf numFmtId="9" fontId="2" fillId="0" borderId="0" xfId="0" applyNumberFormat="1" applyFont="1"/>
    <xf numFmtId="41" fontId="7" fillId="0" borderId="0" xfId="0" applyNumberFormat="1" applyFont="1"/>
    <xf numFmtId="41" fontId="2" fillId="0" borderId="0" xfId="0" applyNumberFormat="1" applyFont="1"/>
    <xf numFmtId="0" fontId="0" fillId="0" borderId="0" xfId="0"/>
    <xf numFmtId="0" fontId="9" fillId="0" borderId="0" xfId="0" applyFont="1"/>
    <xf numFmtId="0" fontId="10" fillId="0" borderId="0" xfId="0" applyFont="1"/>
    <xf numFmtId="43" fontId="6" fillId="0" borderId="0" xfId="0" applyNumberFormat="1" applyFont="1" applyAlignment="1">
      <alignment horizontal="center"/>
    </xf>
    <xf numFmtId="0" fontId="13" fillId="0" borderId="0" xfId="0" applyFont="1" applyAlignment="1">
      <alignment horizontal="left" vertical="top"/>
    </xf>
    <xf numFmtId="42" fontId="2" fillId="0" borderId="0" xfId="0" applyNumberFormat="1" applyFont="1" applyBorder="1"/>
    <xf numFmtId="0" fontId="5" fillId="0" borderId="11" xfId="0" applyFont="1" applyBorder="1" applyAlignment="1">
      <alignment horizontal="center"/>
    </xf>
    <xf numFmtId="41" fontId="4" fillId="3" borderId="0" xfId="0" applyNumberFormat="1" applyFont="1" applyFill="1" applyAlignment="1">
      <alignment horizontal="center" vertical="center"/>
    </xf>
    <xf numFmtId="43" fontId="6" fillId="0" borderId="0" xfId="0" applyNumberFormat="1" applyFont="1" applyAlignment="1">
      <alignment horizontal="center"/>
    </xf>
    <xf numFmtId="43" fontId="3" fillId="0" borderId="0" xfId="0" applyNumberFormat="1" applyFont="1" applyAlignment="1">
      <alignment horizontal="center"/>
    </xf>
    <xf numFmtId="0" fontId="0" fillId="0" borderId="0" xfId="0" applyNumberFormat="1" applyAlignment="1">
      <alignment vertical="top" wrapText="1"/>
    </xf>
    <xf numFmtId="0" fontId="0" fillId="4" borderId="9" xfId="0" applyFill="1" applyBorder="1" applyAlignment="1">
      <alignment horizontal="center"/>
    </xf>
    <xf numFmtId="0" fontId="0" fillId="4" borderId="10" xfId="0" applyFill="1" applyBorder="1" applyAlignment="1">
      <alignment horizontal="center"/>
    </xf>
    <xf numFmtId="42" fontId="0" fillId="4" borderId="9" xfId="0" applyNumberFormat="1" applyFill="1" applyBorder="1"/>
    <xf numFmtId="42" fontId="0" fillId="4" borderId="10" xfId="0" applyNumberFormat="1" applyFill="1" applyBorder="1"/>
    <xf numFmtId="10" fontId="0" fillId="4" borderId="9" xfId="2" applyNumberFormat="1" applyFont="1" applyFill="1" applyBorder="1"/>
    <xf numFmtId="10" fontId="0" fillId="4" borderId="10" xfId="2" applyNumberFormat="1" applyFont="1" applyFill="1" applyBorder="1"/>
    <xf numFmtId="44" fontId="0" fillId="4" borderId="9" xfId="0" applyNumberFormat="1" applyFill="1" applyBorder="1"/>
    <xf numFmtId="44" fontId="0" fillId="4" borderId="23" xfId="0" applyNumberFormat="1" applyFill="1" applyBorder="1"/>
    <xf numFmtId="44" fontId="0" fillId="4" borderId="10" xfId="0" applyNumberFormat="1" applyFill="1" applyBorder="1"/>
    <xf numFmtId="44" fontId="0" fillId="0" borderId="9" xfId="0" applyNumberFormat="1" applyBorder="1"/>
    <xf numFmtId="44" fontId="0" fillId="0" borderId="23" xfId="0" applyNumberFormat="1" applyBorder="1"/>
    <xf numFmtId="44" fontId="0" fillId="0" borderId="10" xfId="0" applyNumberFormat="1" applyBorder="1"/>
    <xf numFmtId="44" fontId="0" fillId="4" borderId="9" xfId="1" applyFont="1" applyFill="1" applyBorder="1" applyAlignment="1">
      <alignment horizontal="center"/>
    </xf>
    <xf numFmtId="44" fontId="0" fillId="4" borderId="23" xfId="1" applyFont="1" applyFill="1" applyBorder="1" applyAlignment="1">
      <alignment horizontal="center"/>
    </xf>
    <xf numFmtId="44" fontId="0" fillId="4" borderId="10" xfId="1" applyFont="1" applyFill="1" applyBorder="1" applyAlignment="1">
      <alignment horizontal="center"/>
    </xf>
    <xf numFmtId="10" fontId="0" fillId="4" borderId="9" xfId="0" applyNumberFormat="1" applyFill="1" applyBorder="1" applyAlignment="1">
      <alignment horizontal="center"/>
    </xf>
    <xf numFmtId="10" fontId="0" fillId="4" borderId="10" xfId="0" applyNumberFormat="1" applyFill="1" applyBorder="1" applyAlignment="1">
      <alignment horizontal="center"/>
    </xf>
    <xf numFmtId="0" fontId="13" fillId="0" borderId="0" xfId="0" applyFont="1" applyAlignment="1">
      <alignment horizontal="left" vertical="top" wrapText="1"/>
    </xf>
    <xf numFmtId="0" fontId="13" fillId="0" borderId="0" xfId="0" applyFont="1" applyAlignment="1">
      <alignment horizontal="left" vertical="top"/>
    </xf>
    <xf numFmtId="0" fontId="14" fillId="0" borderId="0" xfId="0" applyFont="1" applyAlignment="1">
      <alignment horizontal="center"/>
    </xf>
    <xf numFmtId="0" fontId="9" fillId="0" borderId="0" xfId="0" quotePrefix="1" applyFont="1" applyAlignment="1">
      <alignment horizontal="center"/>
    </xf>
    <xf numFmtId="0" fontId="13" fillId="0" borderId="0" xfId="0" applyFont="1" applyAlignment="1">
      <alignment horizontal="center" vertical="top" wrapText="1"/>
    </xf>
    <xf numFmtId="0" fontId="16" fillId="2" borderId="0" xfId="0" applyFont="1" applyFill="1" applyAlignment="1">
      <alignment horizontal="center" vertical="center"/>
    </xf>
    <xf numFmtId="0" fontId="15" fillId="0" borderId="25" xfId="0" applyFont="1" applyBorder="1" applyAlignment="1">
      <alignment horizontal="center"/>
    </xf>
    <xf numFmtId="0" fontId="15" fillId="0" borderId="26" xfId="0" applyFont="1" applyBorder="1" applyAlignment="1">
      <alignment horizontal="center"/>
    </xf>
    <xf numFmtId="0" fontId="15" fillId="0" borderId="27" xfId="0" applyFont="1" applyBorder="1" applyAlignment="1">
      <alignment horizontal="center"/>
    </xf>
    <xf numFmtId="0" fontId="15" fillId="0" borderId="28" xfId="0" applyFont="1" applyBorder="1" applyAlignment="1">
      <alignment horizontal="center"/>
    </xf>
    <xf numFmtId="0" fontId="15" fillId="0" borderId="29" xfId="0" applyFont="1" applyBorder="1" applyAlignment="1">
      <alignment horizontal="center"/>
    </xf>
    <xf numFmtId="0" fontId="15" fillId="0" borderId="30" xfId="0" applyFont="1" applyBorder="1" applyAlignment="1">
      <alignment horizontal="center"/>
    </xf>
  </cellXfs>
  <cellStyles count="4">
    <cellStyle name="Comma" xfId="3" builtinId="3"/>
    <cellStyle name="Currency" xfId="1" builtinId="4"/>
    <cellStyle name="Normal" xfId="0" builtinId="0"/>
    <cellStyle name="Percent" xfId="2"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en-US"/>
              <a:t>NPV Profile</a:t>
            </a:r>
          </a:p>
        </c:rich>
      </c:tx>
      <c:overlay val="0"/>
    </c:title>
    <c:autoTitleDeleted val="0"/>
    <c:plotArea>
      <c:layout/>
      <c:scatterChart>
        <c:scatterStyle val="smoothMarker"/>
        <c:varyColors val="0"/>
        <c:ser>
          <c:idx val="1"/>
          <c:order val="0"/>
          <c:marker>
            <c:symbol val="none"/>
          </c:marker>
          <c:xVal>
            <c:numRef>
              <c:f>'P4-10 Pts'!$C$38:$C$52</c:f>
              <c:numCache>
                <c:formatCode>0%</c:formatCode>
                <c:ptCount val="15"/>
                <c:pt idx="0">
                  <c:v>0</c:v>
                </c:pt>
                <c:pt idx="1">
                  <c:v>0.02</c:v>
                </c:pt>
                <c:pt idx="2">
                  <c:v>0.04</c:v>
                </c:pt>
                <c:pt idx="3">
                  <c:v>0.06</c:v>
                </c:pt>
                <c:pt idx="4">
                  <c:v>0.08</c:v>
                </c:pt>
                <c:pt idx="5">
                  <c:v>0.1</c:v>
                </c:pt>
                <c:pt idx="6">
                  <c:v>0.12</c:v>
                </c:pt>
                <c:pt idx="7">
                  <c:v>0.14000000000000001</c:v>
                </c:pt>
                <c:pt idx="8">
                  <c:v>0.18</c:v>
                </c:pt>
                <c:pt idx="9">
                  <c:v>0.2</c:v>
                </c:pt>
                <c:pt idx="10">
                  <c:v>0.22</c:v>
                </c:pt>
                <c:pt idx="11">
                  <c:v>0.24</c:v>
                </c:pt>
                <c:pt idx="12">
                  <c:v>0.26</c:v>
                </c:pt>
                <c:pt idx="13">
                  <c:v>0.28000000000000003</c:v>
                </c:pt>
                <c:pt idx="14">
                  <c:v>0.3</c:v>
                </c:pt>
              </c:numCache>
            </c:numRef>
          </c:xVal>
          <c:yVal>
            <c:numRef>
              <c:f>'P4-10 Pts'!$E$38:$E$52</c:f>
              <c:numCache>
                <c:formatCode>_("$"* #,##0_);_("$"* \(#,##0\);_("$"* "-"_);_(@_)</c:formatCode>
                <c:ptCount val="15"/>
                <c:pt idx="0">
                  <c:v>8850</c:v>
                </c:pt>
                <c:pt idx="1">
                  <c:v>7472.7525104486667</c:v>
                </c:pt>
                <c:pt idx="2">
                  <c:v>6235.8958384825237</c:v>
                </c:pt>
                <c:pt idx="3">
                  <c:v>5121.9337424061305</c:v>
                </c:pt>
                <c:pt idx="4">
                  <c:v>4115.887658306061</c:v>
                </c:pt>
                <c:pt idx="5">
                  <c:v>3204.8907714721608</c:v>
                </c:pt>
                <c:pt idx="6">
                  <c:v>2377.8540437285865</c:v>
                </c:pt>
                <c:pt idx="7">
                  <c:v>1625.1903580807484</c:v>
                </c:pt>
                <c:pt idx="8">
                  <c:v>310.80933283302147</c:v>
                </c:pt>
                <c:pt idx="9">
                  <c:v>-264.44615912208428</c:v>
                </c:pt>
                <c:pt idx="10">
                  <c:v>-792.69705038119901</c:v>
                </c:pt>
                <c:pt idx="11">
                  <c:v>-1278.7809572476581</c:v>
                </c:pt>
                <c:pt idx="12">
                  <c:v>-1726.9511804307967</c:v>
                </c:pt>
                <c:pt idx="13">
                  <c:v>-2140.9566067159176</c:v>
                </c:pt>
                <c:pt idx="14">
                  <c:v>-2524.1095100303337</c:v>
                </c:pt>
              </c:numCache>
            </c:numRef>
          </c:yVal>
          <c:smooth val="1"/>
        </c:ser>
        <c:dLbls>
          <c:showLegendKey val="0"/>
          <c:showVal val="0"/>
          <c:showCatName val="0"/>
          <c:showSerName val="0"/>
          <c:showPercent val="0"/>
          <c:showBubbleSize val="0"/>
        </c:dLbls>
        <c:axId val="256656544"/>
        <c:axId val="256655424"/>
      </c:scatterChart>
      <c:valAx>
        <c:axId val="256656544"/>
        <c:scaling>
          <c:orientation val="minMax"/>
        </c:scaling>
        <c:delete val="0"/>
        <c:axPos val="b"/>
        <c:title>
          <c:tx>
            <c:rich>
              <a:bodyPr/>
              <a:lstStyle/>
              <a:p>
                <a:pPr>
                  <a:defRPr/>
                </a:pPr>
                <a:r>
                  <a:rPr lang="en-US"/>
                  <a:t>Discount Rate</a:t>
                </a:r>
              </a:p>
            </c:rich>
          </c:tx>
          <c:overlay val="0"/>
        </c:title>
        <c:numFmt formatCode="0%" sourceLinked="1"/>
        <c:majorTickMark val="none"/>
        <c:minorTickMark val="none"/>
        <c:tickLblPos val="nextTo"/>
        <c:crossAx val="256655424"/>
        <c:crosses val="autoZero"/>
        <c:crossBetween val="midCat"/>
      </c:valAx>
      <c:valAx>
        <c:axId val="256655424"/>
        <c:scaling>
          <c:orientation val="minMax"/>
        </c:scaling>
        <c:delete val="0"/>
        <c:axPos val="l"/>
        <c:majorGridlines/>
        <c:title>
          <c:tx>
            <c:rich>
              <a:bodyPr/>
              <a:lstStyle/>
              <a:p>
                <a:pPr>
                  <a:defRPr/>
                </a:pPr>
                <a:r>
                  <a:rPr lang="en-US"/>
                  <a:t>NPV</a:t>
                </a:r>
              </a:p>
            </c:rich>
          </c:tx>
          <c:overlay val="0"/>
        </c:title>
        <c:numFmt formatCode="_(&quot;$&quot;* #,##0_);_(&quot;$&quot;* \(#,##0\);_(&quot;$&quot;* &quot;-&quot;_);_(@_)" sourceLinked="1"/>
        <c:majorTickMark val="none"/>
        <c:minorTickMark val="none"/>
        <c:tickLblPos val="nextTo"/>
        <c:crossAx val="256656544"/>
        <c:crosses val="autoZero"/>
        <c:crossBetween val="midCat"/>
      </c:valAx>
    </c:plotArea>
    <c:plotVisOnly val="1"/>
    <c:dispBlanksAs val="gap"/>
    <c:showDLblsOverMax val="0"/>
  </c:chart>
  <c:printSettings>
    <c:headerFooter/>
    <c:pageMargins b="0.75000000000000056" l="0.70000000000000051" r="0.70000000000000051" t="0.75000000000000056" header="0.30000000000000027" footer="0.30000000000000027"/>
    <c:pageSetup/>
  </c:printSettings>
</c:chartSpace>
</file>

<file path=xl/drawings/_rels/drawing2.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12</xdr:col>
      <xdr:colOff>298450</xdr:colOff>
      <xdr:row>31</xdr:row>
      <xdr:rowOff>139700</xdr:rowOff>
    </xdr:from>
    <xdr:to>
      <xdr:col>15</xdr:col>
      <xdr:colOff>565150</xdr:colOff>
      <xdr:row>37</xdr:row>
      <xdr:rowOff>114300</xdr:rowOff>
    </xdr:to>
    <xdr:sp macro="" textlink="">
      <xdr:nvSpPr>
        <xdr:cNvPr id="5" name="Rectangle 4"/>
        <xdr:cNvSpPr/>
      </xdr:nvSpPr>
      <xdr:spPr>
        <a:xfrm>
          <a:off x="8769350" y="6000750"/>
          <a:ext cx="2400300" cy="1098550"/>
        </a:xfrm>
        <a:prstGeom prst="rect">
          <a:avLst/>
        </a:prstGeom>
      </xdr:spPr>
      <xdr:style>
        <a:lnRef idx="1">
          <a:schemeClr val="accent6"/>
        </a:lnRef>
        <a:fillRef idx="2">
          <a:schemeClr val="accent6"/>
        </a:fillRef>
        <a:effectRef idx="1">
          <a:schemeClr val="accent6"/>
        </a:effectRef>
        <a:fontRef idx="minor">
          <a:schemeClr val="dk1"/>
        </a:fontRef>
      </xdr:style>
      <xdr:txBody>
        <a:bodyPr rtlCol="0" anchor="ctr"/>
        <a:lstStyle/>
        <a:p>
          <a:pPr algn="ctr"/>
          <a:r>
            <a:rPr lang="en-US" sz="1100"/>
            <a:t>Your formulas</a:t>
          </a:r>
          <a:r>
            <a:rPr lang="en-US" sz="1100" baseline="0"/>
            <a:t> need to work for any changes in the listed inputs, but all other values, including depreciation percentages, can be hard-coded. The depreciation types will not change. </a:t>
          </a:r>
          <a:endParaRPr lang="en-US" sz="1100"/>
        </a:p>
      </xdr:txBody>
    </xdr:sp>
    <xdr:clientData/>
  </xdr:twoCellAnchor>
  <xdr:twoCellAnchor>
    <xdr:from>
      <xdr:col>1</xdr:col>
      <xdr:colOff>0</xdr:colOff>
      <xdr:row>1</xdr:row>
      <xdr:rowOff>0</xdr:rowOff>
    </xdr:from>
    <xdr:to>
      <xdr:col>11</xdr:col>
      <xdr:colOff>678180</xdr:colOff>
      <xdr:row>25</xdr:row>
      <xdr:rowOff>60960</xdr:rowOff>
    </xdr:to>
    <xdr:sp macro="" textlink="">
      <xdr:nvSpPr>
        <xdr:cNvPr id="7" name="TextBox 6"/>
        <xdr:cNvSpPr txBox="1"/>
      </xdr:nvSpPr>
      <xdr:spPr>
        <a:xfrm>
          <a:off x="304800" y="182880"/>
          <a:ext cx="7962900" cy="451866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wrap="square" rtlCol="0" anchor="t"/>
        <a:lstStyle/>
        <a:p>
          <a:r>
            <a:rPr lang="en-US" sz="1100">
              <a:solidFill>
                <a:schemeClr val="dk1"/>
              </a:solidFill>
              <a:effectLst/>
              <a:latin typeface="+mn-lt"/>
              <a:ea typeface="+mn-ea"/>
              <a:cs typeface="+mn-cs"/>
            </a:rPr>
            <a:t>The Supreme Shoe Company</a:t>
          </a:r>
          <a:r>
            <a:rPr lang="en-US" sz="1100" baseline="0">
              <a:solidFill>
                <a:schemeClr val="dk1"/>
              </a:solidFill>
              <a:effectLst/>
              <a:latin typeface="+mn-lt"/>
              <a:ea typeface="+mn-ea"/>
              <a:cs typeface="+mn-cs"/>
            </a:rPr>
            <a:t> is considering the purchase of a new, fully-automated machine to replace a manually operated one. The machine being replaced, now 1 year old, originally had an expected life of 4 years, is being depreciated as a  5-year MACRS asset from its purchase price of $46,000. It can be sold now for $22,000. </a:t>
          </a:r>
          <a:r>
            <a:rPr lang="en-US" sz="1100" b="0" baseline="0">
              <a:solidFill>
                <a:schemeClr val="dk1"/>
              </a:solidFill>
              <a:effectLst/>
              <a:latin typeface="+mn-lt"/>
              <a:ea typeface="+mn-ea"/>
              <a:cs typeface="+mn-cs"/>
            </a:rPr>
            <a:t>If the old machine is used for 3 more years instead of being replaced now, it is expected to have  a $5,000 before-tax residual value at that time. </a:t>
          </a:r>
          <a:r>
            <a:rPr lang="en-US" sz="1100" baseline="0">
              <a:solidFill>
                <a:schemeClr val="dk1"/>
              </a:solidFill>
              <a:effectLst/>
              <a:latin typeface="+mn-lt"/>
              <a:ea typeface="+mn-ea"/>
              <a:cs typeface="+mn-cs"/>
            </a:rPr>
            <a:t>The annual cash expenses for the old machine are $10,000. </a:t>
          </a:r>
        </a:p>
        <a:p>
          <a:endParaRPr lang="en-US" sz="1100" baseline="0">
            <a:solidFill>
              <a:schemeClr val="dk1"/>
            </a:solidFill>
            <a:effectLst/>
            <a:latin typeface="+mn-lt"/>
            <a:ea typeface="+mn-ea"/>
            <a:cs typeface="+mn-cs"/>
          </a:endParaRPr>
        </a:p>
        <a:p>
          <a:r>
            <a:rPr lang="en-US" sz="1100" baseline="0">
              <a:solidFill>
                <a:schemeClr val="dk1"/>
              </a:solidFill>
              <a:effectLst/>
              <a:latin typeface="+mn-lt"/>
              <a:ea typeface="+mn-ea"/>
              <a:cs typeface="+mn-cs"/>
            </a:rPr>
            <a:t>The replacement machine being considered has a purchase price of </a:t>
          </a:r>
          <a:r>
            <a:rPr lang="en-US" sz="1100" b="0" baseline="0">
              <a:solidFill>
                <a:schemeClr val="dk1"/>
              </a:solidFill>
              <a:effectLst/>
              <a:latin typeface="+mn-lt"/>
              <a:ea typeface="+mn-ea"/>
              <a:cs typeface="+mn-cs"/>
            </a:rPr>
            <a:t>$60,000 </a:t>
          </a:r>
          <a:r>
            <a:rPr lang="en-US" sz="1100" baseline="0">
              <a:solidFill>
                <a:schemeClr val="dk1"/>
              </a:solidFill>
              <a:effectLst/>
              <a:latin typeface="+mn-lt"/>
              <a:ea typeface="+mn-ea"/>
              <a:cs typeface="+mn-cs"/>
            </a:rPr>
            <a:t>and an expected salvage value of $25,000 at the end of its 3-year life. There will also be shipping and installation expenses of $3,500. The constant investment in raw materials would increase by a total of $6,000 from the current level with the old machine if the new machine is purchased and the old one is salvaged. The company expects that annual cash expenses for the new machine will be $8,500. The new machine will also result in additional productive capacity so sales will increase by $15,000 per year due to increased output. </a:t>
          </a:r>
          <a:r>
            <a:rPr lang="en-US" sz="1100" b="0" baseline="0">
              <a:solidFill>
                <a:schemeClr val="dk1"/>
              </a:solidFill>
              <a:effectLst/>
              <a:latin typeface="+mn-lt"/>
              <a:ea typeface="+mn-ea"/>
              <a:cs typeface="+mn-cs"/>
            </a:rPr>
            <a:t>The new machine will be depreciated as a 5-year MACRS-class asset. </a:t>
          </a:r>
        </a:p>
        <a:p>
          <a:endParaRPr lang="en-US">
            <a:effectLst/>
          </a:endParaRPr>
        </a:p>
        <a:p>
          <a:r>
            <a:rPr lang="en-US" sz="1100" baseline="0">
              <a:solidFill>
                <a:schemeClr val="dk1"/>
              </a:solidFill>
              <a:effectLst/>
              <a:latin typeface="+mn-lt"/>
              <a:ea typeface="+mn-ea"/>
              <a:cs typeface="+mn-cs"/>
            </a:rPr>
            <a:t>Before considering this project, the company undertook an engineering analysis of current facilities to determine if other changes would be necessitated by the purchase of the machine. The study cost the company $12,500 and determined that existing facilities could support this new machine with no other changes. In order to purchase the new machine, the company would have to take on new debt of $30,000 at 10% interest, resulting in increased interest expense of 12,000 per year. The required rate of return for this project is 9% and the company's marginal tax rate is 34%. </a:t>
          </a:r>
        </a:p>
        <a:p>
          <a:endParaRPr lang="en-US">
            <a:effectLst/>
          </a:endParaRPr>
        </a:p>
        <a:p>
          <a:r>
            <a:rPr lang="en-US" sz="1100" baseline="0">
              <a:solidFill>
                <a:schemeClr val="dk1"/>
              </a:solidFill>
              <a:effectLst/>
              <a:latin typeface="+mn-lt"/>
              <a:ea typeface="+mn-ea"/>
              <a:cs typeface="+mn-cs"/>
            </a:rPr>
            <a:t>Use the space below to compute the initial outlay, the annual cash flows, and the terminal cash flows for this project. </a:t>
          </a:r>
          <a:r>
            <a:rPr lang="en-US" sz="1100" b="1" baseline="0">
              <a:solidFill>
                <a:schemeClr val="dk1"/>
              </a:solidFill>
              <a:effectLst/>
              <a:latin typeface="+mn-lt"/>
              <a:ea typeface="+mn-ea"/>
              <a:cs typeface="+mn-cs"/>
            </a:rPr>
            <a:t>The only inputs that need to be linked to your computations are the ones shown.  All other numbers can be entered straight into your formulas but all calculations need to done in the formulas. </a:t>
          </a:r>
          <a:r>
            <a:rPr lang="en-US" sz="1100" baseline="0">
              <a:solidFill>
                <a:schemeClr val="dk1"/>
              </a:solidFill>
              <a:effectLst/>
              <a:latin typeface="+mn-lt"/>
              <a:ea typeface="+mn-ea"/>
              <a:cs typeface="+mn-cs"/>
            </a:rPr>
            <a:t>The MACRS depreciation percentages are in the table to the right. </a:t>
          </a:r>
          <a:r>
            <a:rPr lang="en-US" sz="1100" b="1" baseline="0">
              <a:solidFill>
                <a:schemeClr val="dk1"/>
              </a:solidFill>
              <a:effectLst/>
              <a:latin typeface="+mn-lt"/>
              <a:ea typeface="+mn-ea"/>
              <a:cs typeface="+mn-cs"/>
            </a:rPr>
            <a:t>You do not need to do any lookup functions, and the model only needs to work for this time period and for this depreciation type. </a:t>
          </a:r>
          <a:r>
            <a:rPr lang="en-US" sz="1100" baseline="0">
              <a:solidFill>
                <a:schemeClr val="dk1"/>
              </a:solidFill>
              <a:effectLst/>
              <a:latin typeface="+mn-lt"/>
              <a:ea typeface="+mn-ea"/>
              <a:cs typeface="+mn-cs"/>
            </a:rPr>
            <a:t>Show all computations. Label all entries appropriately.  </a:t>
          </a:r>
          <a:r>
            <a:rPr lang="en-US" sz="1100" b="1" baseline="0">
              <a:solidFill>
                <a:schemeClr val="dk1"/>
              </a:solidFill>
              <a:effectLst/>
              <a:latin typeface="+mn-lt"/>
              <a:ea typeface="+mn-ea"/>
              <a:cs typeface="+mn-cs"/>
            </a:rPr>
            <a:t>THE NUMBER RESULTS ARE WHAT IS IMPORTANT, NOT THE FORMATTING. YOU CAN SET THIS UP ANY WAY THAT YOU WANT AS LONG AS THE 4 TOTAL CASH FLOWS GET COMPUTED CORRECTLY AND THEY ADJUST CORRECTLY TO THE INPUTS SHOWN.</a:t>
          </a:r>
          <a:endParaRPr lang="en-US">
            <a:effectLst/>
          </a:endParaRPr>
        </a:p>
        <a:p>
          <a:endParaRPr lang="en-US" sz="1100" baseline="0"/>
        </a:p>
        <a:p>
          <a:endParaRPr lang="en-US" sz="1100" baseline="0"/>
        </a:p>
        <a:p>
          <a:endParaRPr 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99391</xdr:colOff>
      <xdr:row>25</xdr:row>
      <xdr:rowOff>16564</xdr:rowOff>
    </xdr:from>
    <xdr:to>
      <xdr:col>7</xdr:col>
      <xdr:colOff>323022</xdr:colOff>
      <xdr:row>32</xdr:row>
      <xdr:rowOff>115956</xdr:rowOff>
    </xdr:to>
    <xdr:sp macro="" textlink="">
      <xdr:nvSpPr>
        <xdr:cNvPr id="2" name="TextBox 1"/>
        <xdr:cNvSpPr txBox="1"/>
      </xdr:nvSpPr>
      <xdr:spPr>
        <a:xfrm>
          <a:off x="480391" y="5085521"/>
          <a:ext cx="4555435" cy="1234109"/>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en-US" sz="1100"/>
            <a:t>Using the inputs above and the column of discount rates below,</a:t>
          </a:r>
          <a:r>
            <a:rPr lang="en-US" sz="1100" baseline="0"/>
            <a:t> create a data table the automatically calculates the Equivalent Annual Annuity for the project in Column D and the NPV of the project in Column E using the various discount </a:t>
          </a:r>
          <a:r>
            <a:rPr lang="en-US" sz="1100" baseline="0">
              <a:solidFill>
                <a:schemeClr val="tx1"/>
              </a:solidFill>
            </a:rPr>
            <a:t>rates</a:t>
          </a:r>
          <a:r>
            <a:rPr lang="en-US" sz="1100" baseline="0"/>
            <a:t> in Column C. Use the data table to create an NPV Profile graph. Place your graph below the data table and format it appropriately.  [5 Points]</a:t>
          </a:r>
          <a:endParaRPr lang="en-US" sz="1100"/>
        </a:p>
      </xdr:txBody>
    </xdr:sp>
    <xdr:clientData/>
  </xdr:twoCellAnchor>
  <xdr:twoCellAnchor>
    <xdr:from>
      <xdr:col>2</xdr:col>
      <xdr:colOff>99392</xdr:colOff>
      <xdr:row>53</xdr:row>
      <xdr:rowOff>41413</xdr:rowOff>
    </xdr:from>
    <xdr:to>
      <xdr:col>9</xdr:col>
      <xdr:colOff>66262</xdr:colOff>
      <xdr:row>67</xdr:row>
      <xdr:rowOff>115956</xdr:rowOff>
    </xdr:to>
    <xdr:graphicFrame macro="">
      <xdr:nvGraphicFramePr>
        <xdr:cNvPr id="3" name="Chart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282575</xdr:colOff>
      <xdr:row>3</xdr:row>
      <xdr:rowOff>0</xdr:rowOff>
    </xdr:from>
    <xdr:to>
      <xdr:col>7</xdr:col>
      <xdr:colOff>273050</xdr:colOff>
      <xdr:row>20</xdr:row>
      <xdr:rowOff>76200</xdr:rowOff>
    </xdr:to>
    <xdr:sp macro="" textlink="">
      <xdr:nvSpPr>
        <xdr:cNvPr id="2" name="TextBox 1"/>
        <xdr:cNvSpPr txBox="1"/>
      </xdr:nvSpPr>
      <xdr:spPr>
        <a:xfrm>
          <a:off x="282575" y="600075"/>
          <a:ext cx="5057775" cy="339090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a:t>The MACRS depreciation rates are given</a:t>
          </a:r>
          <a:r>
            <a:rPr lang="en-US" sz="1100" baseline="0"/>
            <a:t> in the table to the right.</a:t>
          </a:r>
        </a:p>
        <a:p>
          <a:endParaRPr lang="en-US" sz="1100" baseline="0"/>
        </a:p>
        <a:p>
          <a:r>
            <a:rPr lang="en-US" sz="1100" baseline="0"/>
            <a:t>The inputs below give information for two machines, one being used now and one that could be purchased to replace it. The numbers in red are inputs for the original purchase prices of the machines, the number of years the current machine has been owned so far (can be 1 to 5), and the expected before-tax salvage values for the machines in 2 years, which is the expected end of the project. If the current machine is not replaced, it will be used for two more years. If it is replaced, the new machine will be used for two years. Both machines are 5-year MACRS assets and the marginal tax rate is 34%.</a:t>
          </a:r>
        </a:p>
        <a:p>
          <a:endParaRPr lang="en-US" sz="1100" baseline="0"/>
        </a:p>
        <a:p>
          <a:r>
            <a:rPr lang="en-US" sz="1100" baseline="0"/>
            <a:t>Create whatever formulas and computations are necessary to compute the change in after-tax salvage value that would be used in a capital budget for the 2nd  (last) year of this project, using the inputs that are provided. Your computation should be correct for any reasonable values of those inputs, but any other numbers can be hard-coded in your computations (depreciation rates for five-year MACRS, tax rate, etc.). Your answer should have the correct sign for whether it represents a net cash advantage (positive sign) or a net cash disadvantage (negative sign) for the replacement decision.</a:t>
          </a:r>
          <a:endParaRPr 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444500</xdr:colOff>
      <xdr:row>3</xdr:row>
      <xdr:rowOff>50800</xdr:rowOff>
    </xdr:from>
    <xdr:to>
      <xdr:col>12</xdr:col>
      <xdr:colOff>139700</xdr:colOff>
      <xdr:row>17</xdr:row>
      <xdr:rowOff>44450</xdr:rowOff>
    </xdr:to>
    <xdr:sp macro="" textlink="">
      <xdr:nvSpPr>
        <xdr:cNvPr id="2" name="Rectangle 1"/>
        <xdr:cNvSpPr/>
      </xdr:nvSpPr>
      <xdr:spPr>
        <a:xfrm>
          <a:off x="4591050" y="723900"/>
          <a:ext cx="3352800" cy="2768600"/>
        </a:xfrm>
        <a:prstGeom prst="rect">
          <a:avLst/>
        </a:prstGeom>
      </xdr:spPr>
      <xdr:style>
        <a:lnRef idx="2">
          <a:schemeClr val="accent6"/>
        </a:lnRef>
        <a:fillRef idx="1">
          <a:schemeClr val="lt1"/>
        </a:fillRef>
        <a:effectRef idx="0">
          <a:schemeClr val="accent6"/>
        </a:effectRef>
        <a:fontRef idx="minor">
          <a:schemeClr val="dk1"/>
        </a:fontRef>
      </xdr:style>
      <xdr:txBody>
        <a:bodyPr rtlCol="0" anchor="ctr"/>
        <a:lstStyle/>
        <a:p>
          <a:pPr algn="ctr"/>
          <a:r>
            <a:rPr lang="en-US" sz="1400"/>
            <a:t>The  cash flow inputs</a:t>
          </a:r>
          <a:r>
            <a:rPr lang="en-US" sz="1400" baseline="0"/>
            <a:t> in red can be any values but the first one will always be negative.  Any of the other values could be negative. In the yellow cell, create a formula that will compute the IRR for the investment unless IRR is not able to be used due to multiple sign changes, in which case the formula should show "Not Applicable" in the cell. You can create any intermediate formulas that are needed elsewhere on this page.</a:t>
          </a:r>
          <a:endParaRPr lang="en-US" sz="1400"/>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220980</xdr:colOff>
      <xdr:row>6</xdr:row>
      <xdr:rowOff>76200</xdr:rowOff>
    </xdr:from>
    <xdr:to>
      <xdr:col>10</xdr:col>
      <xdr:colOff>209551</xdr:colOff>
      <xdr:row>7</xdr:row>
      <xdr:rowOff>68580</xdr:rowOff>
    </xdr:to>
    <xdr:pic>
      <xdr:nvPicPr>
        <xdr:cNvPr id="2"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40180" y="1348740"/>
          <a:ext cx="3985261" cy="2217420"/>
        </a:xfrm>
        <a:prstGeom prst="rect">
          <a:avLst/>
        </a:prstGeom>
        <a:solidFill>
          <a:schemeClr val="bg1"/>
        </a:solid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5.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B24"/>
  <sheetViews>
    <sheetView zoomScale="130" zoomScaleNormal="130" workbookViewId="0">
      <selection activeCell="L13" sqref="L13"/>
    </sheetView>
  </sheetViews>
  <sheetFormatPr defaultColWidth="8.7109375" defaultRowHeight="15" x14ac:dyDescent="0.25"/>
  <cols>
    <col min="1" max="1" width="4.42578125" style="2" customWidth="1"/>
    <col min="2" max="16384" width="8.7109375" style="2"/>
  </cols>
  <sheetData>
    <row r="1" spans="2:2" ht="10.15" customHeight="1" x14ac:dyDescent="0.25">
      <c r="B1" s="116"/>
    </row>
    <row r="2" spans="2:2" ht="19.5" customHeight="1" x14ac:dyDescent="0.3">
      <c r="B2" s="117" t="s">
        <v>37</v>
      </c>
    </row>
    <row r="3" spans="2:2" ht="19.5" customHeight="1" x14ac:dyDescent="0.3">
      <c r="B3" s="117" t="s">
        <v>159</v>
      </c>
    </row>
    <row r="4" spans="2:2" ht="19.5" customHeight="1" x14ac:dyDescent="0.3">
      <c r="B4" s="117" t="s">
        <v>61</v>
      </c>
    </row>
    <row r="5" spans="2:2" ht="7.15" customHeight="1" x14ac:dyDescent="0.3">
      <c r="B5" s="117"/>
    </row>
    <row r="6" spans="2:2" ht="19.5" customHeight="1" x14ac:dyDescent="0.3">
      <c r="B6" s="117" t="s">
        <v>38</v>
      </c>
    </row>
    <row r="7" spans="2:2" ht="19.5" customHeight="1" x14ac:dyDescent="0.3">
      <c r="B7" s="117" t="s">
        <v>160</v>
      </c>
    </row>
    <row r="8" spans="2:2" ht="3.6" customHeight="1" x14ac:dyDescent="0.3">
      <c r="B8" s="117"/>
    </row>
    <row r="9" spans="2:2" ht="19.5" customHeight="1" x14ac:dyDescent="0.25">
      <c r="B9" s="116" t="s">
        <v>161</v>
      </c>
    </row>
    <row r="10" spans="2:2" ht="13.5" customHeight="1" x14ac:dyDescent="0.25">
      <c r="B10" s="116" t="s">
        <v>112</v>
      </c>
    </row>
    <row r="11" spans="2:2" ht="16.5" customHeight="1" x14ac:dyDescent="0.25">
      <c r="B11" s="116" t="s">
        <v>162</v>
      </c>
    </row>
    <row r="12" spans="2:2" ht="10.9" customHeight="1" x14ac:dyDescent="0.25">
      <c r="B12" s="116"/>
    </row>
    <row r="13" spans="2:2" ht="16.5" customHeight="1" x14ac:dyDescent="0.25">
      <c r="B13" s="116" t="s">
        <v>39</v>
      </c>
    </row>
    <row r="14" spans="2:2" ht="16.5" customHeight="1" x14ac:dyDescent="0.25">
      <c r="B14" s="116" t="s">
        <v>40</v>
      </c>
    </row>
    <row r="15" spans="2:2" ht="6.6" customHeight="1" x14ac:dyDescent="0.25">
      <c r="B15" s="116"/>
    </row>
    <row r="16" spans="2:2" ht="16.5" customHeight="1" x14ac:dyDescent="0.25">
      <c r="B16" s="116" t="s">
        <v>163</v>
      </c>
    </row>
    <row r="17" spans="2:2" ht="16.5" customHeight="1" x14ac:dyDescent="0.25">
      <c r="B17" s="116"/>
    </row>
    <row r="18" spans="2:2" ht="22.9" customHeight="1" x14ac:dyDescent="0.35">
      <c r="B18" s="118" t="s">
        <v>107</v>
      </c>
    </row>
    <row r="19" spans="2:2" ht="21" x14ac:dyDescent="0.35">
      <c r="B19" s="118" t="s">
        <v>164</v>
      </c>
    </row>
    <row r="20" spans="2:2" ht="21" x14ac:dyDescent="0.35">
      <c r="B20" s="118"/>
    </row>
    <row r="21" spans="2:2" ht="21" x14ac:dyDescent="0.35">
      <c r="B21" s="118"/>
    </row>
    <row r="22" spans="2:2" ht="21" x14ac:dyDescent="0.35">
      <c r="B22" s="118"/>
    </row>
    <row r="23" spans="2:2" ht="21" x14ac:dyDescent="0.35">
      <c r="B23" s="46"/>
    </row>
    <row r="24" spans="2:2" ht="21" x14ac:dyDescent="0.35">
      <c r="B24" s="46"/>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8:AJ144"/>
  <sheetViews>
    <sheetView workbookViewId="0"/>
  </sheetViews>
  <sheetFormatPr defaultColWidth="9.28515625" defaultRowHeight="15" x14ac:dyDescent="0.25"/>
  <cols>
    <col min="1" max="1" width="4.42578125" style="2" customWidth="1"/>
    <col min="2" max="2" width="9.28515625" style="2" bestFit="1" customWidth="1"/>
    <col min="3" max="3" width="9.28515625" style="2"/>
    <col min="4" max="4" width="12.28515625" style="2" customWidth="1"/>
    <col min="5" max="5" width="11.7109375" style="2" bestFit="1" customWidth="1"/>
    <col min="6" max="6" width="9.28515625" style="2"/>
    <col min="7" max="7" width="18" style="2" customWidth="1"/>
    <col min="8" max="8" width="0.5703125" style="2" customWidth="1"/>
    <col min="9" max="11" width="12" style="2" customWidth="1"/>
    <col min="12" max="13" width="10.7109375" style="2" customWidth="1"/>
    <col min="14" max="14" width="9.28515625" style="2"/>
    <col min="15" max="15" width="10.5703125" style="2" bestFit="1" customWidth="1"/>
    <col min="16" max="16384" width="9.28515625" style="2"/>
  </cols>
  <sheetData>
    <row r="8" spans="13:17" ht="19.5" thickBot="1" x14ac:dyDescent="0.35">
      <c r="M8" s="122" t="s">
        <v>0</v>
      </c>
      <c r="N8" s="122"/>
      <c r="O8" s="122"/>
      <c r="P8" s="122"/>
      <c r="Q8" s="122"/>
    </row>
    <row r="9" spans="13:17" ht="15.75" thickBot="1" x14ac:dyDescent="0.3">
      <c r="M9" s="14" t="s">
        <v>1</v>
      </c>
      <c r="N9" s="15" t="s">
        <v>2</v>
      </c>
      <c r="O9" s="15" t="s">
        <v>3</v>
      </c>
      <c r="P9" s="15" t="s">
        <v>4</v>
      </c>
      <c r="Q9" s="16" t="s">
        <v>5</v>
      </c>
    </row>
    <row r="10" spans="13:17" x14ac:dyDescent="0.25">
      <c r="M10" s="11">
        <v>1</v>
      </c>
      <c r="N10" s="12">
        <v>0.33329999999999999</v>
      </c>
      <c r="O10" s="12">
        <v>0.2</v>
      </c>
      <c r="P10" s="12">
        <v>0.1429</v>
      </c>
      <c r="Q10" s="13">
        <v>0.1</v>
      </c>
    </row>
    <row r="11" spans="13:17" x14ac:dyDescent="0.25">
      <c r="M11" s="7">
        <v>2</v>
      </c>
      <c r="N11" s="6">
        <v>0.44450000000000001</v>
      </c>
      <c r="O11" s="6">
        <v>0.32</v>
      </c>
      <c r="P11" s="6">
        <v>0.24490000000000001</v>
      </c>
      <c r="Q11" s="8">
        <v>0.18</v>
      </c>
    </row>
    <row r="12" spans="13:17" x14ac:dyDescent="0.25">
      <c r="M12" s="7">
        <v>3</v>
      </c>
      <c r="N12" s="6">
        <v>0.14810000000000001</v>
      </c>
      <c r="O12" s="6">
        <v>0.192</v>
      </c>
      <c r="P12" s="6">
        <v>0.1749</v>
      </c>
      <c r="Q12" s="8">
        <v>0.14399999999999999</v>
      </c>
    </row>
    <row r="13" spans="13:17" x14ac:dyDescent="0.25">
      <c r="M13" s="7">
        <v>4</v>
      </c>
      <c r="N13" s="6">
        <v>7.4099999999999999E-2</v>
      </c>
      <c r="O13" s="6">
        <v>0.1152</v>
      </c>
      <c r="P13" s="6">
        <v>0.1249</v>
      </c>
      <c r="Q13" s="8">
        <v>0.1152</v>
      </c>
    </row>
    <row r="14" spans="13:17" x14ac:dyDescent="0.25">
      <c r="M14" s="7">
        <v>5</v>
      </c>
      <c r="N14" s="17"/>
      <c r="O14" s="6">
        <v>0.1152</v>
      </c>
      <c r="P14" s="6">
        <v>8.9300000000000004E-2</v>
      </c>
      <c r="Q14" s="8">
        <v>9.2200000000000004E-2</v>
      </c>
    </row>
    <row r="15" spans="13:17" x14ac:dyDescent="0.25">
      <c r="M15" s="7">
        <v>6</v>
      </c>
      <c r="N15" s="17"/>
      <c r="O15" s="6">
        <v>5.7599999999999998E-2</v>
      </c>
      <c r="P15" s="6">
        <v>8.9200000000000002E-2</v>
      </c>
      <c r="Q15" s="8">
        <v>7.3700000000000002E-2</v>
      </c>
    </row>
    <row r="16" spans="13:17" x14ac:dyDescent="0.25">
      <c r="M16" s="7">
        <v>7</v>
      </c>
      <c r="N16" s="17"/>
      <c r="O16" s="17"/>
      <c r="P16" s="6">
        <v>8.9300000000000004E-2</v>
      </c>
      <c r="Q16" s="8">
        <v>6.5500000000000003E-2</v>
      </c>
    </row>
    <row r="17" spans="1:36" x14ac:dyDescent="0.25">
      <c r="M17" s="7">
        <v>8</v>
      </c>
      <c r="N17" s="17"/>
      <c r="O17" s="17"/>
      <c r="P17" s="6">
        <v>4.4600000000000001E-2</v>
      </c>
      <c r="Q17" s="8">
        <v>6.5500000000000003E-2</v>
      </c>
    </row>
    <row r="18" spans="1:36" x14ac:dyDescent="0.25">
      <c r="M18" s="7">
        <v>9</v>
      </c>
      <c r="N18" s="17"/>
      <c r="O18" s="17"/>
      <c r="P18" s="17"/>
      <c r="Q18" s="8">
        <v>6.5600000000000006E-2</v>
      </c>
    </row>
    <row r="19" spans="1:36" x14ac:dyDescent="0.25">
      <c r="M19" s="7">
        <v>10</v>
      </c>
      <c r="N19" s="17"/>
      <c r="O19" s="17"/>
      <c r="P19" s="17"/>
      <c r="Q19" s="8">
        <v>6.5500000000000003E-2</v>
      </c>
    </row>
    <row r="20" spans="1:36" ht="15.75" thickBot="1" x14ac:dyDescent="0.3">
      <c r="M20" s="9">
        <v>11</v>
      </c>
      <c r="N20" s="18"/>
      <c r="O20" s="18"/>
      <c r="P20" s="18"/>
      <c r="Q20" s="10">
        <v>3.2800000000000003E-2</v>
      </c>
    </row>
    <row r="27" spans="1:36" ht="21" x14ac:dyDescent="0.25">
      <c r="A27" s="1"/>
      <c r="B27" s="123" t="s">
        <v>6</v>
      </c>
      <c r="C27" s="123"/>
      <c r="D27" s="123"/>
      <c r="E27" s="123"/>
      <c r="F27" s="123"/>
      <c r="G27" s="123"/>
      <c r="H27" s="123"/>
      <c r="I27" s="123"/>
      <c r="J27" s="123"/>
      <c r="K27" s="123"/>
      <c r="L27" s="123"/>
      <c r="M27" s="1"/>
      <c r="N27" s="1"/>
      <c r="O27" s="1"/>
      <c r="P27" s="1"/>
      <c r="Q27" s="1"/>
      <c r="R27" s="1"/>
      <c r="S27" s="1"/>
      <c r="T27" s="1"/>
      <c r="U27" s="1"/>
      <c r="V27" s="1"/>
      <c r="W27" s="1"/>
      <c r="X27" s="1"/>
      <c r="Y27" s="1"/>
      <c r="Z27" s="1"/>
      <c r="AA27" s="1"/>
      <c r="AB27" s="1"/>
      <c r="AC27" s="1"/>
      <c r="AD27" s="1"/>
      <c r="AE27" s="1"/>
      <c r="AF27" s="1"/>
      <c r="AG27" s="1"/>
      <c r="AH27" s="1"/>
      <c r="AI27" s="1"/>
      <c r="AJ27" s="1"/>
    </row>
    <row r="28" spans="1:36" x14ac:dyDescent="0.25">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row>
    <row r="29" spans="1:36" x14ac:dyDescent="0.25">
      <c r="A29" s="1"/>
      <c r="B29" s="110" t="s">
        <v>7</v>
      </c>
      <c r="C29" s="110"/>
      <c r="D29" s="110"/>
      <c r="E29" s="110"/>
      <c r="F29" s="110" t="s">
        <v>8</v>
      </c>
      <c r="G29" s="110"/>
      <c r="H29" s="114"/>
      <c r="I29" s="110"/>
      <c r="J29" s="110" t="s">
        <v>13</v>
      </c>
      <c r="K29" s="107"/>
      <c r="L29" s="107"/>
      <c r="M29" s="1"/>
      <c r="N29" s="1"/>
      <c r="O29" s="1"/>
      <c r="P29" s="1"/>
      <c r="Q29" s="1"/>
      <c r="R29" s="1"/>
      <c r="S29" s="1"/>
      <c r="T29" s="1"/>
      <c r="U29" s="1"/>
      <c r="V29" s="1"/>
      <c r="W29" s="1"/>
      <c r="X29" s="1"/>
      <c r="Y29" s="1"/>
      <c r="Z29" s="1"/>
      <c r="AA29" s="1"/>
      <c r="AB29" s="1"/>
      <c r="AC29" s="1"/>
      <c r="AD29" s="1"/>
      <c r="AE29" s="1"/>
      <c r="AF29" s="1"/>
      <c r="AG29" s="1"/>
      <c r="AH29" s="1"/>
      <c r="AI29" s="1"/>
      <c r="AJ29" s="1"/>
    </row>
    <row r="30" spans="1:36" ht="14.65" customHeight="1" x14ac:dyDescent="0.25">
      <c r="A30" s="1"/>
      <c r="B30" s="111" t="s">
        <v>9</v>
      </c>
      <c r="C30" s="107"/>
      <c r="D30" s="107"/>
      <c r="E30" s="112">
        <v>46000</v>
      </c>
      <c r="F30" s="111" t="s">
        <v>9</v>
      </c>
      <c r="G30" s="107"/>
      <c r="H30" s="107"/>
      <c r="I30" s="112">
        <v>60000</v>
      </c>
      <c r="J30" s="111" t="s">
        <v>14</v>
      </c>
      <c r="K30" s="107"/>
      <c r="L30" s="113">
        <v>0.34</v>
      </c>
      <c r="M30" s="1"/>
      <c r="N30" s="1"/>
      <c r="O30" s="1"/>
      <c r="P30" s="1"/>
      <c r="Q30" s="1"/>
      <c r="R30" s="1"/>
      <c r="S30" s="1"/>
      <c r="T30" s="1"/>
      <c r="U30" s="1"/>
      <c r="V30" s="1"/>
      <c r="W30" s="1"/>
      <c r="X30" s="1"/>
      <c r="Y30" s="1"/>
      <c r="Z30" s="1"/>
      <c r="AA30" s="1"/>
      <c r="AB30" s="1"/>
      <c r="AC30" s="1"/>
      <c r="AD30" s="1"/>
      <c r="AE30" s="1"/>
      <c r="AF30" s="1"/>
      <c r="AG30" s="1"/>
      <c r="AH30" s="1"/>
      <c r="AI30" s="1"/>
      <c r="AJ30" s="1"/>
    </row>
    <row r="31" spans="1:36" ht="14.65" customHeight="1" x14ac:dyDescent="0.25">
      <c r="A31" s="1"/>
      <c r="B31" s="111" t="s">
        <v>10</v>
      </c>
      <c r="C31" s="107"/>
      <c r="D31" s="107"/>
      <c r="E31" s="112">
        <v>22000</v>
      </c>
      <c r="F31" s="111" t="s">
        <v>11</v>
      </c>
      <c r="G31" s="107"/>
      <c r="H31" s="107"/>
      <c r="I31" s="112">
        <v>3500</v>
      </c>
      <c r="J31" s="111" t="s">
        <v>15</v>
      </c>
      <c r="K31" s="107"/>
      <c r="L31" s="113">
        <v>0.09</v>
      </c>
      <c r="M31" s="1"/>
      <c r="N31" s="1"/>
      <c r="O31" s="1"/>
      <c r="P31" s="1"/>
      <c r="Q31" s="1"/>
      <c r="R31" s="1"/>
      <c r="S31" s="1"/>
      <c r="T31" s="1"/>
      <c r="U31" s="1"/>
      <c r="V31" s="1"/>
      <c r="W31" s="1"/>
      <c r="X31" s="1"/>
      <c r="Y31" s="1"/>
      <c r="Z31" s="1"/>
      <c r="AA31" s="1"/>
      <c r="AB31" s="1"/>
      <c r="AC31" s="1"/>
      <c r="AD31" s="1"/>
      <c r="AE31" s="1"/>
      <c r="AF31" s="1"/>
      <c r="AG31" s="1"/>
      <c r="AH31" s="1"/>
      <c r="AI31" s="1"/>
      <c r="AJ31" s="1"/>
    </row>
    <row r="32" spans="1:36" ht="14.65" customHeight="1" x14ac:dyDescent="0.25">
      <c r="A32" s="1"/>
      <c r="B32" s="111" t="s">
        <v>165</v>
      </c>
      <c r="C32" s="107"/>
      <c r="D32" s="107"/>
      <c r="E32" s="112">
        <v>5000</v>
      </c>
      <c r="F32" s="111" t="s">
        <v>165</v>
      </c>
      <c r="G32" s="107"/>
      <c r="H32" s="107"/>
      <c r="I32" s="112">
        <v>25000</v>
      </c>
      <c r="J32" s="109"/>
      <c r="K32" s="108"/>
      <c r="L32" s="108"/>
      <c r="M32" s="1"/>
      <c r="N32" s="1"/>
      <c r="O32" s="1"/>
      <c r="P32" s="1"/>
      <c r="Q32" s="1"/>
      <c r="R32" s="1"/>
      <c r="S32" s="1"/>
      <c r="T32" s="1"/>
      <c r="U32" s="1"/>
      <c r="V32" s="1"/>
      <c r="W32" s="1"/>
      <c r="X32" s="1"/>
      <c r="Y32" s="1"/>
      <c r="Z32" s="1"/>
      <c r="AA32" s="1"/>
      <c r="AB32" s="1"/>
      <c r="AC32" s="1"/>
      <c r="AD32" s="1"/>
      <c r="AE32" s="1"/>
      <c r="AF32" s="1"/>
      <c r="AG32" s="1"/>
      <c r="AH32" s="1"/>
      <c r="AI32" s="1"/>
      <c r="AJ32" s="1"/>
    </row>
    <row r="33" spans="1:36" ht="14.65" customHeight="1" x14ac:dyDescent="0.25">
      <c r="A33" s="1"/>
      <c r="B33" s="111" t="s">
        <v>12</v>
      </c>
      <c r="C33" s="107"/>
      <c r="D33" s="107"/>
      <c r="E33" s="112">
        <v>10000</v>
      </c>
      <c r="F33" s="111" t="s">
        <v>12</v>
      </c>
      <c r="G33" s="107"/>
      <c r="H33" s="107"/>
      <c r="I33" s="112">
        <v>8500</v>
      </c>
      <c r="J33" s="109"/>
      <c r="K33" s="108"/>
      <c r="L33" s="108"/>
      <c r="M33" s="1"/>
      <c r="N33" s="1"/>
      <c r="O33" s="1"/>
      <c r="P33" s="1"/>
      <c r="Q33" s="1"/>
      <c r="R33" s="1"/>
      <c r="S33" s="1"/>
      <c r="T33" s="1"/>
      <c r="U33" s="1"/>
      <c r="V33" s="1"/>
      <c r="W33" s="1"/>
      <c r="X33" s="1"/>
      <c r="Y33" s="1"/>
      <c r="Z33" s="1"/>
      <c r="AA33" s="1"/>
      <c r="AB33" s="1"/>
      <c r="AC33" s="1"/>
      <c r="AD33" s="1"/>
      <c r="AE33" s="1"/>
      <c r="AF33" s="1"/>
      <c r="AG33" s="1"/>
      <c r="AH33" s="1"/>
      <c r="AI33" s="1"/>
      <c r="AJ33" s="1"/>
    </row>
    <row r="34" spans="1:36" ht="14.65" customHeight="1" x14ac:dyDescent="0.25">
      <c r="A34" s="1"/>
      <c r="B34" s="111"/>
      <c r="C34" s="107"/>
      <c r="D34" s="107"/>
      <c r="E34" s="112"/>
      <c r="F34" s="111" t="s">
        <v>157</v>
      </c>
      <c r="G34" s="107"/>
      <c r="H34" s="107"/>
      <c r="I34" s="112">
        <v>15000</v>
      </c>
      <c r="J34" s="109"/>
      <c r="K34" s="108"/>
      <c r="L34" s="108"/>
      <c r="M34" s="1"/>
      <c r="N34" s="1"/>
      <c r="O34" s="1"/>
      <c r="P34" s="1"/>
      <c r="Q34" s="1"/>
      <c r="R34" s="1"/>
      <c r="S34" s="1"/>
      <c r="T34" s="1"/>
      <c r="U34" s="1"/>
      <c r="V34" s="1"/>
      <c r="W34" s="1"/>
      <c r="X34" s="1"/>
      <c r="Y34" s="1"/>
      <c r="Z34" s="1"/>
      <c r="AA34" s="1"/>
      <c r="AB34" s="1"/>
      <c r="AC34" s="1"/>
      <c r="AD34" s="1"/>
      <c r="AE34" s="1"/>
      <c r="AF34" s="1"/>
      <c r="AG34" s="1"/>
      <c r="AH34" s="1"/>
      <c r="AI34" s="1"/>
      <c r="AJ34" s="1"/>
    </row>
    <row r="35" spans="1:36" x14ac:dyDescent="0.25">
      <c r="A35" s="1"/>
      <c r="B35" s="3"/>
      <c r="E35" s="5"/>
      <c r="J35" s="3"/>
      <c r="K35" s="1"/>
      <c r="L35" s="1"/>
      <c r="M35" s="1"/>
      <c r="N35" s="1"/>
      <c r="O35" s="1"/>
      <c r="P35" s="1"/>
      <c r="Q35" s="1"/>
      <c r="R35" s="1"/>
      <c r="S35" s="1"/>
      <c r="T35" s="1"/>
      <c r="U35" s="1"/>
      <c r="V35" s="1"/>
      <c r="W35" s="1"/>
      <c r="X35" s="1"/>
      <c r="Y35" s="1"/>
      <c r="Z35" s="1"/>
      <c r="AA35" s="1"/>
      <c r="AB35" s="1"/>
      <c r="AC35" s="1"/>
      <c r="AD35" s="1"/>
      <c r="AE35" s="1"/>
      <c r="AF35" s="1"/>
      <c r="AG35" s="1"/>
      <c r="AH35" s="1"/>
      <c r="AI35" s="1"/>
      <c r="AJ35" s="1"/>
    </row>
    <row r="36" spans="1:36" ht="21" x14ac:dyDescent="0.25">
      <c r="A36" s="1"/>
      <c r="B36" s="123"/>
      <c r="C36" s="123"/>
      <c r="D36" s="123"/>
      <c r="E36" s="123"/>
      <c r="F36" s="123"/>
      <c r="G36" s="123"/>
      <c r="H36" s="123"/>
      <c r="I36" s="123"/>
      <c r="J36" s="123"/>
      <c r="K36" s="123"/>
      <c r="L36" s="123"/>
      <c r="M36" s="123"/>
      <c r="N36" s="1"/>
      <c r="O36" s="1"/>
      <c r="P36" s="1"/>
      <c r="Q36" s="1"/>
      <c r="R36" s="1"/>
      <c r="S36" s="1"/>
      <c r="T36" s="1"/>
      <c r="U36" s="1"/>
      <c r="V36" s="1"/>
      <c r="W36" s="1"/>
      <c r="X36" s="1"/>
      <c r="Y36" s="1"/>
      <c r="Z36" s="1"/>
      <c r="AA36" s="1"/>
      <c r="AB36" s="1"/>
      <c r="AC36" s="1"/>
      <c r="AD36" s="1"/>
      <c r="AE36" s="1"/>
      <c r="AF36" s="1"/>
      <c r="AG36" s="1"/>
      <c r="AH36" s="1"/>
      <c r="AI36" s="1"/>
      <c r="AJ36" s="1"/>
    </row>
    <row r="37" spans="1:36" ht="9.75" customHeight="1" x14ac:dyDescent="0.25">
      <c r="A37" s="1"/>
      <c r="K37" s="1"/>
      <c r="L37" s="1"/>
      <c r="M37" s="1"/>
      <c r="N37" s="1"/>
      <c r="O37" s="1"/>
      <c r="P37" s="1"/>
      <c r="Q37" s="1"/>
      <c r="R37" s="1"/>
      <c r="S37" s="1"/>
      <c r="T37" s="1"/>
      <c r="U37" s="1"/>
      <c r="V37" s="1"/>
      <c r="W37" s="1"/>
      <c r="X37" s="1"/>
      <c r="Y37" s="1"/>
      <c r="Z37" s="1"/>
      <c r="AA37" s="1"/>
      <c r="AB37" s="1"/>
      <c r="AC37" s="1"/>
      <c r="AD37" s="1"/>
      <c r="AE37" s="1"/>
      <c r="AF37" s="1"/>
      <c r="AG37" s="1"/>
      <c r="AH37" s="1"/>
      <c r="AI37" s="1"/>
      <c r="AJ37" s="1"/>
    </row>
    <row r="38" spans="1:36" s="1" customFormat="1" x14ac:dyDescent="0.25"/>
    <row r="39" spans="1:36" s="1" customFormat="1" ht="17.25" x14ac:dyDescent="0.4">
      <c r="B39" s="124" t="s">
        <v>64</v>
      </c>
      <c r="C39" s="124"/>
      <c r="D39" s="124"/>
      <c r="E39" s="124"/>
      <c r="G39" s="125" t="s">
        <v>166</v>
      </c>
      <c r="H39" s="125"/>
      <c r="I39" s="125"/>
      <c r="J39" s="125"/>
      <c r="K39" s="125"/>
    </row>
    <row r="40" spans="1:36" s="1" customFormat="1" ht="17.25" x14ac:dyDescent="0.4">
      <c r="B40" s="1" t="s">
        <v>65</v>
      </c>
      <c r="E40" s="1">
        <f>-I30</f>
        <v>-60000</v>
      </c>
      <c r="I40" s="119" t="s">
        <v>66</v>
      </c>
      <c r="J40" s="119" t="s">
        <v>67</v>
      </c>
      <c r="K40" s="119" t="s">
        <v>68</v>
      </c>
      <c r="O40" s="51"/>
    </row>
    <row r="41" spans="1:36" s="1" customFormat="1" x14ac:dyDescent="0.25">
      <c r="B41" s="1" t="s">
        <v>69</v>
      </c>
      <c r="E41" s="1">
        <f>-I31</f>
        <v>-3500</v>
      </c>
      <c r="G41" s="1" t="s">
        <v>70</v>
      </c>
      <c r="I41" s="1">
        <f>$I$30*O10</f>
        <v>12000</v>
      </c>
      <c r="J41" s="1">
        <f>$I$30*O11</f>
        <v>19200</v>
      </c>
      <c r="K41" s="1">
        <f>$I$30*O12</f>
        <v>11520</v>
      </c>
    </row>
    <row r="42" spans="1:36" s="1" customFormat="1" ht="17.25" x14ac:dyDescent="0.4">
      <c r="B42" s="1" t="s">
        <v>71</v>
      </c>
      <c r="E42" s="1">
        <v>-6000</v>
      </c>
      <c r="G42" s="1" t="s">
        <v>72</v>
      </c>
      <c r="I42" s="52">
        <f>E30*O11</f>
        <v>14720</v>
      </c>
      <c r="J42" s="52">
        <f>E30*O12</f>
        <v>8832</v>
      </c>
      <c r="K42" s="52">
        <f>E30*O13</f>
        <v>5299.2</v>
      </c>
      <c r="L42" s="52"/>
      <c r="M42" s="52"/>
    </row>
    <row r="43" spans="1:36" s="1" customFormat="1" x14ac:dyDescent="0.25">
      <c r="B43" s="1" t="s">
        <v>74</v>
      </c>
      <c r="E43" s="1">
        <f>E31</f>
        <v>22000</v>
      </c>
      <c r="G43" s="1" t="s">
        <v>75</v>
      </c>
      <c r="I43" s="1">
        <f>I41-I42</f>
        <v>-2720</v>
      </c>
      <c r="J43" s="1">
        <f t="shared" ref="J43:K43" si="0">J41-J42</f>
        <v>10368</v>
      </c>
      <c r="K43" s="1">
        <f t="shared" si="0"/>
        <v>6220.8</v>
      </c>
    </row>
    <row r="44" spans="1:36" s="1" customFormat="1" x14ac:dyDescent="0.25">
      <c r="B44" s="1" t="s">
        <v>76</v>
      </c>
      <c r="D44" s="1">
        <f>E30*0.8</f>
        <v>36800</v>
      </c>
    </row>
    <row r="45" spans="1:36" s="1" customFormat="1" x14ac:dyDescent="0.25">
      <c r="B45" s="1" t="s">
        <v>103</v>
      </c>
      <c r="D45" s="1">
        <f>E43-D44</f>
        <v>-14800</v>
      </c>
      <c r="G45" s="1" t="s">
        <v>97</v>
      </c>
      <c r="I45" s="1">
        <f>I34-E34</f>
        <v>15000</v>
      </c>
      <c r="J45" s="1">
        <f>I45</f>
        <v>15000</v>
      </c>
      <c r="K45" s="1">
        <f t="shared" ref="K45" si="1">J45</f>
        <v>15000</v>
      </c>
    </row>
    <row r="46" spans="1:36" s="1" customFormat="1" ht="17.25" x14ac:dyDescent="0.4">
      <c r="B46" s="1" t="s">
        <v>78</v>
      </c>
      <c r="E46" s="52">
        <f>-L30*D45</f>
        <v>5032</v>
      </c>
      <c r="G46" s="1" t="s">
        <v>77</v>
      </c>
      <c r="I46" s="1">
        <f>E33-I33</f>
        <v>1500</v>
      </c>
      <c r="J46" s="1">
        <f>I46</f>
        <v>1500</v>
      </c>
      <c r="K46" s="1">
        <f t="shared" ref="K46" si="2">J46</f>
        <v>1500</v>
      </c>
    </row>
    <row r="47" spans="1:36" s="1" customFormat="1" ht="17.25" x14ac:dyDescent="0.4">
      <c r="B47" s="1" t="s">
        <v>80</v>
      </c>
      <c r="E47" s="1">
        <f>SUM(E40:E46)</f>
        <v>-42468</v>
      </c>
      <c r="G47" s="1" t="s">
        <v>79</v>
      </c>
      <c r="I47" s="52">
        <f>-I43</f>
        <v>2720</v>
      </c>
      <c r="J47" s="52">
        <f t="shared" ref="J47:K47" si="3">-J43</f>
        <v>-10368</v>
      </c>
      <c r="K47" s="52">
        <f t="shared" si="3"/>
        <v>-6220.8</v>
      </c>
      <c r="L47" s="52"/>
      <c r="M47" s="52"/>
    </row>
    <row r="48" spans="1:36" s="1" customFormat="1" x14ac:dyDescent="0.25">
      <c r="G48" s="1" t="s">
        <v>81</v>
      </c>
      <c r="I48" s="1">
        <f>SUM(I45:I47)</f>
        <v>19220</v>
      </c>
      <c r="J48" s="1">
        <f t="shared" ref="J48:K48" si="4">SUM(J45:J47)</f>
        <v>6132</v>
      </c>
      <c r="K48" s="1">
        <f t="shared" si="4"/>
        <v>10279.200000000001</v>
      </c>
    </row>
    <row r="49" spans="7:13" s="1" customFormat="1" ht="17.25" x14ac:dyDescent="0.4">
      <c r="G49" s="1" t="s">
        <v>82</v>
      </c>
      <c r="I49" s="52">
        <f>-$L$30*I48</f>
        <v>-6534.8</v>
      </c>
      <c r="J49" s="52">
        <f t="shared" ref="J49:K49" si="5">-$L$30*J48</f>
        <v>-2084.88</v>
      </c>
      <c r="K49" s="52">
        <f t="shared" si="5"/>
        <v>-3494.9280000000003</v>
      </c>
      <c r="L49" s="52"/>
      <c r="M49" s="52"/>
    </row>
    <row r="50" spans="7:13" s="1" customFormat="1" x14ac:dyDescent="0.25">
      <c r="G50" s="1" t="s">
        <v>83</v>
      </c>
      <c r="I50" s="1">
        <f>SUM(I48:I49)</f>
        <v>12685.2</v>
      </c>
      <c r="J50" s="1">
        <f t="shared" ref="J50:K50" si="6">SUM(J48:J49)</f>
        <v>4047.12</v>
      </c>
      <c r="K50" s="1">
        <f t="shared" si="6"/>
        <v>6784.2720000000008</v>
      </c>
    </row>
    <row r="51" spans="7:13" s="1" customFormat="1" ht="17.25" x14ac:dyDescent="0.4">
      <c r="G51" s="1" t="s">
        <v>84</v>
      </c>
      <c r="I51" s="52">
        <f>-I47</f>
        <v>-2720</v>
      </c>
      <c r="J51" s="52">
        <f t="shared" ref="J51:K51" si="7">-J47</f>
        <v>10368</v>
      </c>
      <c r="K51" s="52">
        <f t="shared" si="7"/>
        <v>6220.8</v>
      </c>
      <c r="L51" s="52"/>
      <c r="M51" s="52"/>
    </row>
    <row r="52" spans="7:13" s="1" customFormat="1" x14ac:dyDescent="0.25">
      <c r="G52" s="1" t="s">
        <v>85</v>
      </c>
      <c r="I52" s="1">
        <f>SUM(I50:I51)</f>
        <v>9965.2000000000007</v>
      </c>
      <c r="J52" s="1">
        <f t="shared" ref="J52:K52" si="8">SUM(J50:J51)</f>
        <v>14415.119999999999</v>
      </c>
      <c r="K52" s="1">
        <f t="shared" si="8"/>
        <v>13005.072</v>
      </c>
    </row>
    <row r="53" spans="7:13" s="1" customFormat="1" x14ac:dyDescent="0.25">
      <c r="G53" s="1" t="s">
        <v>86</v>
      </c>
      <c r="I53" s="1" t="s">
        <v>73</v>
      </c>
      <c r="J53" s="1" t="s">
        <v>73</v>
      </c>
      <c r="K53" s="1">
        <f>-E42</f>
        <v>6000</v>
      </c>
    </row>
    <row r="54" spans="7:13" s="1" customFormat="1" ht="17.25" x14ac:dyDescent="0.4">
      <c r="G54" s="1" t="s">
        <v>87</v>
      </c>
      <c r="I54" s="52" t="s">
        <v>73</v>
      </c>
      <c r="J54" s="52" t="s">
        <v>73</v>
      </c>
      <c r="K54" s="52">
        <f>K62</f>
        <v>16372.608</v>
      </c>
      <c r="L54" s="52"/>
    </row>
    <row r="55" spans="7:13" s="1" customFormat="1" x14ac:dyDescent="0.25">
      <c r="G55" s="1" t="s">
        <v>88</v>
      </c>
      <c r="I55" s="1">
        <f>SUM(I52:I54)</f>
        <v>9965.2000000000007</v>
      </c>
      <c r="J55" s="1">
        <f t="shared" ref="J55" si="9">SUM(J52:J54)</f>
        <v>14415.119999999999</v>
      </c>
      <c r="K55" s="1">
        <f>SUM(K52:K54)</f>
        <v>35377.68</v>
      </c>
    </row>
    <row r="56" spans="7:13" s="1" customFormat="1" x14ac:dyDescent="0.25"/>
    <row r="57" spans="7:13" s="1" customFormat="1" x14ac:dyDescent="0.25">
      <c r="I57" s="1" t="s">
        <v>89</v>
      </c>
      <c r="J57" s="1" t="s">
        <v>90</v>
      </c>
      <c r="K57" s="1" t="s">
        <v>91</v>
      </c>
    </row>
    <row r="58" spans="7:13" s="1" customFormat="1" x14ac:dyDescent="0.25">
      <c r="G58" s="1" t="s">
        <v>92</v>
      </c>
      <c r="I58" s="1">
        <f>I32</f>
        <v>25000</v>
      </c>
      <c r="J58" s="1">
        <f>E32</f>
        <v>5000</v>
      </c>
    </row>
    <row r="59" spans="7:13" s="1" customFormat="1" x14ac:dyDescent="0.25">
      <c r="G59" s="1" t="s">
        <v>93</v>
      </c>
      <c r="I59" s="1">
        <f>I30*SUM(O13:O15)</f>
        <v>17280</v>
      </c>
      <c r="J59" s="1">
        <f>E30*(O14+O15)</f>
        <v>7948.8</v>
      </c>
    </row>
    <row r="60" spans="7:13" s="1" customFormat="1" x14ac:dyDescent="0.25">
      <c r="G60" s="1" t="s">
        <v>94</v>
      </c>
      <c r="I60" s="1">
        <f>I58-I59</f>
        <v>7720</v>
      </c>
      <c r="J60" s="1">
        <f>J58-J59</f>
        <v>-2948.8</v>
      </c>
    </row>
    <row r="61" spans="7:13" s="1" customFormat="1" x14ac:dyDescent="0.25">
      <c r="G61" s="1" t="s">
        <v>95</v>
      </c>
      <c r="I61" s="1">
        <f>-I60*L30</f>
        <v>-2624.8</v>
      </c>
      <c r="J61" s="1">
        <f>-L30*J60</f>
        <v>1002.5920000000001</v>
      </c>
    </row>
    <row r="62" spans="7:13" s="1" customFormat="1" x14ac:dyDescent="0.25">
      <c r="G62" s="1" t="s">
        <v>96</v>
      </c>
      <c r="I62" s="1">
        <f>I58+I61</f>
        <v>22375.200000000001</v>
      </c>
      <c r="J62" s="1">
        <f>J58+J61</f>
        <v>6002.5920000000006</v>
      </c>
      <c r="K62" s="1">
        <f>I62-J62</f>
        <v>16372.608</v>
      </c>
    </row>
    <row r="63" spans="7:13" s="1" customFormat="1" x14ac:dyDescent="0.25"/>
    <row r="64" spans="7:13" s="1" customFormat="1" x14ac:dyDescent="0.25"/>
    <row r="65" spans="1:36" s="1" customFormat="1" x14ac:dyDescent="0.25"/>
    <row r="66" spans="1:36" s="1" customFormat="1" x14ac:dyDescent="0.25"/>
    <row r="67" spans="1:36" s="1" customFormat="1" x14ac:dyDescent="0.25"/>
    <row r="68" spans="1:36" s="1" customFormat="1" x14ac:dyDescent="0.25"/>
    <row r="69" spans="1:36" s="1" customFormat="1" x14ac:dyDescent="0.25"/>
    <row r="70" spans="1:36" x14ac:dyDescent="0.25">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row>
    <row r="71" spans="1:36" x14ac:dyDescent="0.25">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row>
    <row r="72" spans="1:36" x14ac:dyDescent="0.25">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row>
    <row r="73" spans="1:36" x14ac:dyDescent="0.25">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row>
    <row r="74" spans="1:36" x14ac:dyDescent="0.25">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row>
    <row r="75" spans="1:36" x14ac:dyDescent="0.25">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row>
    <row r="76" spans="1:36" x14ac:dyDescent="0.25">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row>
    <row r="77" spans="1:36" x14ac:dyDescent="0.25">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row>
    <row r="78" spans="1:36" x14ac:dyDescent="0.25">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row>
    <row r="79" spans="1:36" x14ac:dyDescent="0.25">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row>
    <row r="80" spans="1:36" x14ac:dyDescent="0.25">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row>
    <row r="81" spans="1:36" x14ac:dyDescent="0.25">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row>
    <row r="82" spans="1:36" x14ac:dyDescent="0.25">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row>
    <row r="83" spans="1:36" x14ac:dyDescent="0.25">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row>
    <row r="84" spans="1:36" x14ac:dyDescent="0.25">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row>
    <row r="85" spans="1:36" x14ac:dyDescent="0.25">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row>
    <row r="86" spans="1:36" x14ac:dyDescent="0.25">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row>
    <row r="87" spans="1:36" x14ac:dyDescent="0.25">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row>
    <row r="88" spans="1:36" x14ac:dyDescent="0.25">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row>
    <row r="89" spans="1:36" x14ac:dyDescent="0.25">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row>
    <row r="90" spans="1:36" x14ac:dyDescent="0.25">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row>
    <row r="91" spans="1:36" x14ac:dyDescent="0.25">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row>
    <row r="92" spans="1:36" x14ac:dyDescent="0.25">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row>
    <row r="93" spans="1:36" x14ac:dyDescent="0.25">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row>
    <row r="94" spans="1:36" x14ac:dyDescent="0.25">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row>
    <row r="95" spans="1:36" x14ac:dyDescent="0.25">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row>
    <row r="96" spans="1:36" x14ac:dyDescent="0.25">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row>
    <row r="97" spans="1:36" x14ac:dyDescent="0.25">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row>
    <row r="98" spans="1:36" x14ac:dyDescent="0.25">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row>
    <row r="99" spans="1:36" x14ac:dyDescent="0.25">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row>
    <row r="100" spans="1:36"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row>
    <row r="101" spans="1:36"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row>
    <row r="102" spans="1:36"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row>
    <row r="103" spans="1:36"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row>
    <row r="104" spans="1:36"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row>
    <row r="105" spans="1:36"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row>
    <row r="106" spans="1:36"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row>
    <row r="107" spans="1:36"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row>
    <row r="108" spans="1:36"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row>
    <row r="109" spans="1:36"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row>
    <row r="110" spans="1:36"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row>
    <row r="111" spans="1:36"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row>
    <row r="112" spans="1:36"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row>
    <row r="113" spans="1:36"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row>
    <row r="114" spans="1:36"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row>
    <row r="115" spans="1:36"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row>
    <row r="116" spans="1:36"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row>
    <row r="117" spans="1:36"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row>
    <row r="118" spans="1:36"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row>
    <row r="119" spans="1:36"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row>
    <row r="120" spans="1:36"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row>
    <row r="121" spans="1:36"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row>
    <row r="122" spans="1:36"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row>
    <row r="123" spans="1:36"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row>
    <row r="124" spans="1:36"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row>
    <row r="125" spans="1:36"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row>
    <row r="126" spans="1:36"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row>
    <row r="127" spans="1:36"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row>
    <row r="128" spans="1:36"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row>
    <row r="129" spans="1:36"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row>
    <row r="130" spans="1:36"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row>
    <row r="131" spans="1:36"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row>
    <row r="132" spans="1:36"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row>
    <row r="133" spans="1:36"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row>
    <row r="134" spans="1:36"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row>
    <row r="135" spans="1:36"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row>
    <row r="136" spans="1:36"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row>
    <row r="137" spans="1:36"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row>
    <row r="138" spans="1:36"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row>
    <row r="139" spans="1:36"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row>
    <row r="140" spans="1:36"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row>
    <row r="141" spans="1:36"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row>
    <row r="142" spans="1:36"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row>
    <row r="143" spans="1:36"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row>
    <row r="144" spans="1:36"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row>
  </sheetData>
  <mergeCells count="5">
    <mergeCell ref="M8:Q8"/>
    <mergeCell ref="B27:L27"/>
    <mergeCell ref="B39:E39"/>
    <mergeCell ref="G39:K39"/>
    <mergeCell ref="B36:M36"/>
  </mergeCells>
  <pageMargins left="0.7" right="0.7" top="0.75" bottom="0.75" header="0.3" footer="0.3"/>
  <pageSetup scale="91"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Q56"/>
  <sheetViews>
    <sheetView workbookViewId="0">
      <selection activeCell="E22" sqref="E22"/>
    </sheetView>
  </sheetViews>
  <sheetFormatPr defaultColWidth="8.7109375" defaultRowHeight="15" x14ac:dyDescent="0.25"/>
  <cols>
    <col min="1" max="1" width="3.7109375" style="2" customWidth="1"/>
    <col min="2" max="2" width="9.28515625" style="2"/>
    <col min="3" max="6" width="12.28515625" style="2" customWidth="1"/>
    <col min="7" max="7" width="9.7109375" style="2" bestFit="1" customWidth="1"/>
    <col min="8" max="12" width="11.28515625" style="2" customWidth="1"/>
    <col min="13" max="16384" width="8.7109375" style="2"/>
  </cols>
  <sheetData>
    <row r="2" spans="2:17" ht="23.25" x14ac:dyDescent="0.35">
      <c r="B2" s="39" t="s">
        <v>18</v>
      </c>
    </row>
    <row r="3" spans="2:17" ht="9" customHeight="1" x14ac:dyDescent="0.25"/>
    <row r="4" spans="2:17" ht="19.5" thickBot="1" x14ac:dyDescent="0.35">
      <c r="B4" s="4" t="s">
        <v>25</v>
      </c>
      <c r="H4" s="122" t="s">
        <v>0</v>
      </c>
      <c r="I4" s="122"/>
      <c r="J4" s="122"/>
      <c r="K4" s="122"/>
      <c r="L4" s="122"/>
    </row>
    <row r="5" spans="2:17" ht="15.75" thickBot="1" x14ac:dyDescent="0.3">
      <c r="B5" s="4" t="s">
        <v>43</v>
      </c>
      <c r="H5" s="14" t="s">
        <v>1</v>
      </c>
      <c r="I5" s="15" t="s">
        <v>2</v>
      </c>
      <c r="J5" s="15" t="s">
        <v>3</v>
      </c>
      <c r="K5" s="15" t="s">
        <v>4</v>
      </c>
      <c r="L5" s="16" t="s">
        <v>5</v>
      </c>
    </row>
    <row r="6" spans="2:17" x14ac:dyDescent="0.25">
      <c r="B6" s="4" t="s">
        <v>44</v>
      </c>
      <c r="H6" s="11">
        <v>1</v>
      </c>
      <c r="I6" s="12">
        <v>0.33329999999999999</v>
      </c>
      <c r="J6" s="12">
        <v>0.2</v>
      </c>
      <c r="K6" s="12">
        <v>0.1429</v>
      </c>
      <c r="L6" s="13">
        <v>0.1</v>
      </c>
      <c r="O6" s="2" t="s">
        <v>47</v>
      </c>
      <c r="P6" s="2">
        <v>2</v>
      </c>
      <c r="Q6" s="2">
        <v>1</v>
      </c>
    </row>
    <row r="7" spans="2:17" x14ac:dyDescent="0.25">
      <c r="B7" s="4" t="s">
        <v>45</v>
      </c>
      <c r="H7" s="7">
        <v>2</v>
      </c>
      <c r="I7" s="6">
        <v>0.44450000000000001</v>
      </c>
      <c r="J7" s="6">
        <v>0.32</v>
      </c>
      <c r="K7" s="6">
        <v>0.24490000000000001</v>
      </c>
      <c r="L7" s="8">
        <v>0.18</v>
      </c>
      <c r="O7" s="2" t="s">
        <v>48</v>
      </c>
      <c r="P7" s="2">
        <v>3</v>
      </c>
      <c r="Q7" s="2">
        <v>2</v>
      </c>
    </row>
    <row r="8" spans="2:17" x14ac:dyDescent="0.25">
      <c r="B8" s="4" t="s">
        <v>27</v>
      </c>
      <c r="H8" s="7">
        <v>3</v>
      </c>
      <c r="I8" s="6">
        <v>0.14810000000000001</v>
      </c>
      <c r="J8" s="6">
        <v>0.192</v>
      </c>
      <c r="K8" s="6">
        <v>0.1749</v>
      </c>
      <c r="L8" s="8">
        <v>0.14399999999999999</v>
      </c>
      <c r="O8" s="2" t="s">
        <v>49</v>
      </c>
      <c r="P8" s="2">
        <v>4</v>
      </c>
      <c r="Q8" s="2">
        <v>3</v>
      </c>
    </row>
    <row r="9" spans="2:17" x14ac:dyDescent="0.25">
      <c r="B9" s="57" t="s">
        <v>104</v>
      </c>
      <c r="H9" s="7">
        <v>4</v>
      </c>
      <c r="I9" s="6">
        <v>7.4099999999999999E-2</v>
      </c>
      <c r="J9" s="6">
        <v>0.1152</v>
      </c>
      <c r="K9" s="6">
        <v>0.1249</v>
      </c>
      <c r="L9" s="8">
        <v>0.1152</v>
      </c>
      <c r="O9" s="2" t="s">
        <v>50</v>
      </c>
      <c r="P9" s="2">
        <v>5</v>
      </c>
      <c r="Q9" s="2">
        <v>4</v>
      </c>
    </row>
    <row r="10" spans="2:17" x14ac:dyDescent="0.25">
      <c r="B10" s="57" t="s">
        <v>105</v>
      </c>
      <c r="H10" s="7">
        <v>5</v>
      </c>
      <c r="I10" s="17"/>
      <c r="J10" s="6">
        <v>0.1152</v>
      </c>
      <c r="K10" s="6">
        <v>8.9300000000000004E-2</v>
      </c>
      <c r="L10" s="8">
        <v>9.2200000000000004E-2</v>
      </c>
      <c r="Q10" s="2">
        <v>5</v>
      </c>
    </row>
    <row r="11" spans="2:17" x14ac:dyDescent="0.25">
      <c r="B11" s="4"/>
      <c r="H11" s="7">
        <v>6</v>
      </c>
      <c r="I11" s="17"/>
      <c r="J11" s="6">
        <v>5.7599999999999998E-2</v>
      </c>
      <c r="K11" s="6">
        <v>8.9200000000000002E-2</v>
      </c>
      <c r="L11" s="8">
        <v>7.3700000000000002E-2</v>
      </c>
      <c r="Q11" s="2">
        <v>6</v>
      </c>
    </row>
    <row r="12" spans="2:17" x14ac:dyDescent="0.25">
      <c r="C12" s="2" t="s">
        <v>46</v>
      </c>
      <c r="E12" s="47" t="s">
        <v>49</v>
      </c>
      <c r="H12" s="7">
        <v>7</v>
      </c>
      <c r="I12" s="17"/>
      <c r="J12" s="17"/>
      <c r="K12" s="6">
        <v>8.9300000000000004E-2</v>
      </c>
      <c r="L12" s="8">
        <v>6.5500000000000003E-2</v>
      </c>
      <c r="Q12" s="2">
        <v>7</v>
      </c>
    </row>
    <row r="13" spans="2:17" x14ac:dyDescent="0.25">
      <c r="C13" s="2" t="s">
        <v>51</v>
      </c>
      <c r="E13" s="48">
        <v>50000</v>
      </c>
      <c r="H13" s="7">
        <v>8</v>
      </c>
      <c r="I13" s="17"/>
      <c r="J13" s="17"/>
      <c r="K13" s="6">
        <v>4.4600000000000001E-2</v>
      </c>
      <c r="L13" s="8">
        <v>6.5500000000000003E-2</v>
      </c>
      <c r="Q13" s="2">
        <v>8</v>
      </c>
    </row>
    <row r="14" spans="2:17" x14ac:dyDescent="0.25">
      <c r="C14" s="2" t="s">
        <v>52</v>
      </c>
      <c r="E14" s="47">
        <v>2</v>
      </c>
      <c r="H14" s="7">
        <v>9</v>
      </c>
      <c r="I14" s="17"/>
      <c r="J14" s="17"/>
      <c r="K14" s="17"/>
      <c r="L14" s="8">
        <v>6.5600000000000006E-2</v>
      </c>
      <c r="Q14" s="2">
        <v>9</v>
      </c>
    </row>
    <row r="15" spans="2:17" ht="15.75" thickBot="1" x14ac:dyDescent="0.3">
      <c r="H15" s="7">
        <v>10</v>
      </c>
      <c r="I15" s="17"/>
      <c r="J15" s="17"/>
      <c r="K15" s="17"/>
      <c r="L15" s="8">
        <v>6.5500000000000003E-2</v>
      </c>
      <c r="Q15" s="2">
        <v>10</v>
      </c>
    </row>
    <row r="16" spans="2:17" ht="15.75" thickBot="1" x14ac:dyDescent="0.3">
      <c r="C16" s="2" t="s">
        <v>53</v>
      </c>
      <c r="E16" s="40">
        <f>VLOOKUP(E14,H45:L56,VLOOKUP(E12,O6:P9,2,FALSE),FALSE)</f>
        <v>30610</v>
      </c>
      <c r="H16" s="9">
        <v>11</v>
      </c>
      <c r="I16" s="18"/>
      <c r="J16" s="18"/>
      <c r="K16" s="18"/>
      <c r="L16" s="10">
        <v>3.2800000000000003E-2</v>
      </c>
    </row>
    <row r="18" spans="5:12" ht="15.75" thickBot="1" x14ac:dyDescent="0.3"/>
    <row r="19" spans="5:12" ht="15.75" thickBot="1" x14ac:dyDescent="0.3">
      <c r="H19" s="14" t="s">
        <v>1</v>
      </c>
      <c r="I19" s="15" t="s">
        <v>2</v>
      </c>
      <c r="J19" s="15" t="s">
        <v>3</v>
      </c>
      <c r="K19" s="15" t="s">
        <v>4</v>
      </c>
      <c r="L19" s="16" t="s">
        <v>5</v>
      </c>
    </row>
    <row r="20" spans="5:12" x14ac:dyDescent="0.25">
      <c r="E20" s="2" t="s">
        <v>98</v>
      </c>
      <c r="G20" s="53"/>
      <c r="H20" s="11">
        <v>1</v>
      </c>
      <c r="I20" s="54">
        <f t="shared" ref="I20:L23" si="0">$E$13*I6</f>
        <v>16665</v>
      </c>
      <c r="J20" s="54">
        <f t="shared" si="0"/>
        <v>10000</v>
      </c>
      <c r="K20" s="54">
        <f t="shared" si="0"/>
        <v>7145</v>
      </c>
      <c r="L20" s="54">
        <f t="shared" si="0"/>
        <v>5000</v>
      </c>
    </row>
    <row r="21" spans="5:12" x14ac:dyDescent="0.25">
      <c r="H21" s="7">
        <v>2</v>
      </c>
      <c r="I21" s="54">
        <f t="shared" si="0"/>
        <v>22225</v>
      </c>
      <c r="J21" s="54">
        <f t="shared" si="0"/>
        <v>16000</v>
      </c>
      <c r="K21" s="54">
        <f t="shared" si="0"/>
        <v>12245</v>
      </c>
      <c r="L21" s="54">
        <f t="shared" si="0"/>
        <v>9000</v>
      </c>
    </row>
    <row r="22" spans="5:12" x14ac:dyDescent="0.25">
      <c r="H22" s="7">
        <v>3</v>
      </c>
      <c r="I22" s="54">
        <f t="shared" si="0"/>
        <v>7405.0000000000009</v>
      </c>
      <c r="J22" s="54">
        <f t="shared" si="0"/>
        <v>9600</v>
      </c>
      <c r="K22" s="54">
        <f t="shared" si="0"/>
        <v>8745</v>
      </c>
      <c r="L22" s="54">
        <f t="shared" si="0"/>
        <v>7199.9999999999991</v>
      </c>
    </row>
    <row r="23" spans="5:12" x14ac:dyDescent="0.25">
      <c r="H23" s="7">
        <v>4</v>
      </c>
      <c r="I23" s="54">
        <f t="shared" si="0"/>
        <v>3705</v>
      </c>
      <c r="J23" s="54">
        <f t="shared" si="0"/>
        <v>5760</v>
      </c>
      <c r="K23" s="54">
        <f t="shared" si="0"/>
        <v>6245</v>
      </c>
      <c r="L23" s="54">
        <f t="shared" si="0"/>
        <v>5760</v>
      </c>
    </row>
    <row r="24" spans="5:12" x14ac:dyDescent="0.25">
      <c r="H24" s="7">
        <v>5</v>
      </c>
      <c r="I24" s="17"/>
      <c r="J24" s="54">
        <f t="shared" ref="J24:L25" si="1">$E$13*J10</f>
        <v>5760</v>
      </c>
      <c r="K24" s="54">
        <f t="shared" si="1"/>
        <v>4465</v>
      </c>
      <c r="L24" s="54">
        <f t="shared" si="1"/>
        <v>4610</v>
      </c>
    </row>
    <row r="25" spans="5:12" x14ac:dyDescent="0.25">
      <c r="H25" s="7">
        <v>6</v>
      </c>
      <c r="I25" s="17"/>
      <c r="J25" s="54">
        <f t="shared" si="1"/>
        <v>2880</v>
      </c>
      <c r="K25" s="54">
        <f t="shared" si="1"/>
        <v>4460</v>
      </c>
      <c r="L25" s="54">
        <f t="shared" si="1"/>
        <v>3685</v>
      </c>
    </row>
    <row r="26" spans="5:12" x14ac:dyDescent="0.25">
      <c r="H26" s="7">
        <v>7</v>
      </c>
      <c r="I26" s="17"/>
      <c r="J26" s="17"/>
      <c r="K26" s="54">
        <f>$E$13*K12</f>
        <v>4465</v>
      </c>
      <c r="L26" s="54">
        <f>$E$13*L12</f>
        <v>3275</v>
      </c>
    </row>
    <row r="27" spans="5:12" x14ac:dyDescent="0.25">
      <c r="H27" s="7">
        <v>8</v>
      </c>
      <c r="I27" s="17"/>
      <c r="J27" s="17"/>
      <c r="K27" s="54">
        <f>$E$13*K13</f>
        <v>2230</v>
      </c>
      <c r="L27" s="54">
        <f>$E$13*L13</f>
        <v>3275</v>
      </c>
    </row>
    <row r="28" spans="5:12" x14ac:dyDescent="0.25">
      <c r="H28" s="7">
        <v>9</v>
      </c>
      <c r="I28" s="17"/>
      <c r="J28" s="17"/>
      <c r="K28" s="17"/>
      <c r="L28" s="54">
        <f>$E$13*L14</f>
        <v>3280.0000000000005</v>
      </c>
    </row>
    <row r="29" spans="5:12" x14ac:dyDescent="0.25">
      <c r="H29" s="7">
        <v>10</v>
      </c>
      <c r="I29" s="17"/>
      <c r="J29" s="17"/>
      <c r="K29" s="17"/>
      <c r="L29" s="54">
        <f>$E$13*L15</f>
        <v>3275</v>
      </c>
    </row>
    <row r="30" spans="5:12" ht="15.75" thickBot="1" x14ac:dyDescent="0.3">
      <c r="H30" s="9">
        <v>11</v>
      </c>
      <c r="I30" s="18"/>
      <c r="J30" s="18"/>
      <c r="K30" s="18"/>
      <c r="L30" s="54">
        <f>$E$13*L16</f>
        <v>1640.0000000000002</v>
      </c>
    </row>
    <row r="31" spans="5:12" ht="15.75" thickBot="1" x14ac:dyDescent="0.3"/>
    <row r="32" spans="5:12" ht="15.75" thickBot="1" x14ac:dyDescent="0.3">
      <c r="H32" s="14" t="s">
        <v>1</v>
      </c>
      <c r="I32" s="15" t="s">
        <v>2</v>
      </c>
      <c r="J32" s="15" t="s">
        <v>3</v>
      </c>
      <c r="K32" s="15" t="s">
        <v>4</v>
      </c>
      <c r="L32" s="16" t="s">
        <v>5</v>
      </c>
    </row>
    <row r="33" spans="5:12" x14ac:dyDescent="0.25">
      <c r="E33" s="2" t="s">
        <v>99</v>
      </c>
      <c r="H33" s="11">
        <v>1</v>
      </c>
      <c r="I33" s="54">
        <f>I20</f>
        <v>16665</v>
      </c>
      <c r="J33" s="54">
        <f t="shared" ref="J33:L33" si="2">J20</f>
        <v>10000</v>
      </c>
      <c r="K33" s="54">
        <f t="shared" si="2"/>
        <v>7145</v>
      </c>
      <c r="L33" s="54">
        <f t="shared" si="2"/>
        <v>5000</v>
      </c>
    </row>
    <row r="34" spans="5:12" x14ac:dyDescent="0.25">
      <c r="H34" s="7">
        <v>2</v>
      </c>
      <c r="I34" s="54">
        <f>I33+I21</f>
        <v>38890</v>
      </c>
      <c r="J34" s="54">
        <f t="shared" ref="J34:L43" si="3">J33+J21</f>
        <v>26000</v>
      </c>
      <c r="K34" s="54">
        <f t="shared" si="3"/>
        <v>19390</v>
      </c>
      <c r="L34" s="54">
        <f t="shared" si="3"/>
        <v>14000</v>
      </c>
    </row>
    <row r="35" spans="5:12" x14ac:dyDescent="0.25">
      <c r="H35" s="7">
        <v>3</v>
      </c>
      <c r="I35" s="54">
        <f t="shared" ref="I35:I36" si="4">I34+I22</f>
        <v>46295</v>
      </c>
      <c r="J35" s="54">
        <f t="shared" si="3"/>
        <v>35600</v>
      </c>
      <c r="K35" s="54">
        <f t="shared" si="3"/>
        <v>28135</v>
      </c>
      <c r="L35" s="54">
        <f t="shared" si="3"/>
        <v>21200</v>
      </c>
    </row>
    <row r="36" spans="5:12" x14ac:dyDescent="0.25">
      <c r="H36" s="7">
        <v>4</v>
      </c>
      <c r="I36" s="54">
        <f t="shared" si="4"/>
        <v>50000</v>
      </c>
      <c r="J36" s="54">
        <f t="shared" si="3"/>
        <v>41360</v>
      </c>
      <c r="K36" s="54">
        <f t="shared" si="3"/>
        <v>34380</v>
      </c>
      <c r="L36" s="54">
        <f t="shared" si="3"/>
        <v>26960</v>
      </c>
    </row>
    <row r="37" spans="5:12" x14ac:dyDescent="0.25">
      <c r="H37" s="7">
        <v>5</v>
      </c>
      <c r="I37" s="17"/>
      <c r="J37" s="54">
        <f t="shared" si="3"/>
        <v>47120</v>
      </c>
      <c r="K37" s="54">
        <f t="shared" si="3"/>
        <v>38845</v>
      </c>
      <c r="L37" s="54">
        <f t="shared" si="3"/>
        <v>31570</v>
      </c>
    </row>
    <row r="38" spans="5:12" x14ac:dyDescent="0.25">
      <c r="H38" s="7">
        <v>6</v>
      </c>
      <c r="I38" s="17"/>
      <c r="J38" s="54">
        <f t="shared" si="3"/>
        <v>50000</v>
      </c>
      <c r="K38" s="54">
        <f t="shared" si="3"/>
        <v>43305</v>
      </c>
      <c r="L38" s="54">
        <f t="shared" si="3"/>
        <v>35255</v>
      </c>
    </row>
    <row r="39" spans="5:12" x14ac:dyDescent="0.25">
      <c r="H39" s="7">
        <v>7</v>
      </c>
      <c r="I39" s="17"/>
      <c r="J39" s="17"/>
      <c r="K39" s="54">
        <f t="shared" si="3"/>
        <v>47770</v>
      </c>
      <c r="L39" s="54">
        <f t="shared" si="3"/>
        <v>38530</v>
      </c>
    </row>
    <row r="40" spans="5:12" x14ac:dyDescent="0.25">
      <c r="H40" s="7">
        <v>8</v>
      </c>
      <c r="I40" s="17"/>
      <c r="J40" s="17"/>
      <c r="K40" s="54">
        <f t="shared" si="3"/>
        <v>50000</v>
      </c>
      <c r="L40" s="54">
        <f t="shared" si="3"/>
        <v>41805</v>
      </c>
    </row>
    <row r="41" spans="5:12" x14ac:dyDescent="0.25">
      <c r="H41" s="7">
        <v>9</v>
      </c>
      <c r="I41" s="17"/>
      <c r="J41" s="17"/>
      <c r="K41" s="17"/>
      <c r="L41" s="54">
        <f t="shared" si="3"/>
        <v>45085</v>
      </c>
    </row>
    <row r="42" spans="5:12" x14ac:dyDescent="0.25">
      <c r="H42" s="7">
        <v>10</v>
      </c>
      <c r="I42" s="17"/>
      <c r="J42" s="17"/>
      <c r="K42" s="17"/>
      <c r="L42" s="54">
        <f t="shared" si="3"/>
        <v>48360</v>
      </c>
    </row>
    <row r="43" spans="5:12" ht="15.75" thickBot="1" x14ac:dyDescent="0.3">
      <c r="H43" s="9">
        <v>11</v>
      </c>
      <c r="I43" s="18"/>
      <c r="J43" s="18"/>
      <c r="K43" s="18"/>
      <c r="L43" s="54">
        <f t="shared" si="3"/>
        <v>50000</v>
      </c>
    </row>
    <row r="44" spans="5:12" ht="15.75" thickBot="1" x14ac:dyDescent="0.3"/>
    <row r="45" spans="5:12" ht="15.75" thickBot="1" x14ac:dyDescent="0.3">
      <c r="H45" s="14" t="s">
        <v>1</v>
      </c>
      <c r="I45" s="15" t="s">
        <v>2</v>
      </c>
      <c r="J45" s="15" t="s">
        <v>3</v>
      </c>
      <c r="K45" s="15" t="s">
        <v>4</v>
      </c>
      <c r="L45" s="16" t="s">
        <v>5</v>
      </c>
    </row>
    <row r="46" spans="5:12" x14ac:dyDescent="0.25">
      <c r="E46" s="2" t="s">
        <v>100</v>
      </c>
      <c r="H46" s="11">
        <v>1</v>
      </c>
      <c r="I46" s="54">
        <f t="shared" ref="I46:L49" si="5">$E$13-I33</f>
        <v>33335</v>
      </c>
      <c r="J46" s="54">
        <f t="shared" si="5"/>
        <v>40000</v>
      </c>
      <c r="K46" s="54">
        <f t="shared" si="5"/>
        <v>42855</v>
      </c>
      <c r="L46" s="54">
        <f t="shared" si="5"/>
        <v>45000</v>
      </c>
    </row>
    <row r="47" spans="5:12" x14ac:dyDescent="0.25">
      <c r="H47" s="7">
        <v>2</v>
      </c>
      <c r="I47" s="54">
        <f t="shared" si="5"/>
        <v>11110</v>
      </c>
      <c r="J47" s="54">
        <f t="shared" si="5"/>
        <v>24000</v>
      </c>
      <c r="K47" s="54">
        <f t="shared" si="5"/>
        <v>30610</v>
      </c>
      <c r="L47" s="54">
        <f t="shared" si="5"/>
        <v>36000</v>
      </c>
    </row>
    <row r="48" spans="5:12" x14ac:dyDescent="0.25">
      <c r="H48" s="7">
        <v>3</v>
      </c>
      <c r="I48" s="54">
        <f t="shared" si="5"/>
        <v>3705</v>
      </c>
      <c r="J48" s="54">
        <f t="shared" si="5"/>
        <v>14400</v>
      </c>
      <c r="K48" s="54">
        <f t="shared" si="5"/>
        <v>21865</v>
      </c>
      <c r="L48" s="54">
        <f t="shared" si="5"/>
        <v>28800</v>
      </c>
    </row>
    <row r="49" spans="8:12" x14ac:dyDescent="0.25">
      <c r="H49" s="7">
        <v>4</v>
      </c>
      <c r="I49" s="54">
        <f t="shared" si="5"/>
        <v>0</v>
      </c>
      <c r="J49" s="54">
        <f t="shared" si="5"/>
        <v>8640</v>
      </c>
      <c r="K49" s="54">
        <f t="shared" si="5"/>
        <v>15620</v>
      </c>
      <c r="L49" s="54">
        <f t="shared" si="5"/>
        <v>23040</v>
      </c>
    </row>
    <row r="50" spans="8:12" x14ac:dyDescent="0.25">
      <c r="H50" s="7">
        <v>5</v>
      </c>
      <c r="I50" s="17">
        <v>0</v>
      </c>
      <c r="J50" s="54">
        <f t="shared" ref="J50:L51" si="6">$E$13-J37</f>
        <v>2880</v>
      </c>
      <c r="K50" s="54">
        <f t="shared" si="6"/>
        <v>11155</v>
      </c>
      <c r="L50" s="54">
        <f t="shared" si="6"/>
        <v>18430</v>
      </c>
    </row>
    <row r="51" spans="8:12" x14ac:dyDescent="0.25">
      <c r="H51" s="7">
        <v>6</v>
      </c>
      <c r="I51" s="17">
        <v>0</v>
      </c>
      <c r="J51" s="54">
        <f t="shared" si="6"/>
        <v>0</v>
      </c>
      <c r="K51" s="54">
        <f t="shared" si="6"/>
        <v>6695</v>
      </c>
      <c r="L51" s="54">
        <f t="shared" si="6"/>
        <v>14745</v>
      </c>
    </row>
    <row r="52" spans="8:12" x14ac:dyDescent="0.25">
      <c r="H52" s="7">
        <v>7</v>
      </c>
      <c r="I52" s="17">
        <v>0</v>
      </c>
      <c r="J52" s="17">
        <v>0</v>
      </c>
      <c r="K52" s="54">
        <f>$E$13-K39</f>
        <v>2230</v>
      </c>
      <c r="L52" s="54">
        <f>$E$13-L39</f>
        <v>11470</v>
      </c>
    </row>
    <row r="53" spans="8:12" x14ac:dyDescent="0.25">
      <c r="H53" s="7">
        <v>8</v>
      </c>
      <c r="I53" s="17">
        <v>0</v>
      </c>
      <c r="J53" s="17">
        <v>0</v>
      </c>
      <c r="K53" s="54">
        <f>$E$13-K40</f>
        <v>0</v>
      </c>
      <c r="L53" s="54">
        <f>$E$13-L40</f>
        <v>8195</v>
      </c>
    </row>
    <row r="54" spans="8:12" x14ac:dyDescent="0.25">
      <c r="H54" s="7">
        <v>9</v>
      </c>
      <c r="I54" s="17">
        <v>0</v>
      </c>
      <c r="J54" s="17">
        <v>0</v>
      </c>
      <c r="K54" s="17">
        <v>0</v>
      </c>
      <c r="L54" s="54">
        <f>$E$13-L41</f>
        <v>4915</v>
      </c>
    </row>
    <row r="55" spans="8:12" x14ac:dyDescent="0.25">
      <c r="H55" s="7">
        <v>10</v>
      </c>
      <c r="I55" s="17">
        <v>0</v>
      </c>
      <c r="J55" s="17">
        <v>0</v>
      </c>
      <c r="K55" s="17">
        <v>0</v>
      </c>
      <c r="L55" s="54">
        <f>$E$13-L42</f>
        <v>1640</v>
      </c>
    </row>
    <row r="56" spans="8:12" ht="15.75" thickBot="1" x14ac:dyDescent="0.3">
      <c r="H56" s="9">
        <v>11</v>
      </c>
      <c r="I56" s="17">
        <v>0</v>
      </c>
      <c r="J56" s="17">
        <v>0</v>
      </c>
      <c r="K56" s="17">
        <v>0</v>
      </c>
      <c r="L56" s="54">
        <f>$E$13-L43</f>
        <v>0</v>
      </c>
    </row>
  </sheetData>
  <mergeCells count="1">
    <mergeCell ref="H4:L4"/>
  </mergeCells>
  <dataValidations count="2">
    <dataValidation type="list" allowBlank="1" showInputMessage="1" showErrorMessage="1" sqref="E12">
      <formula1>$O$6:$O$9</formula1>
    </dataValidation>
    <dataValidation type="list" allowBlank="1" showInputMessage="1" showErrorMessage="1" sqref="E14">
      <formula1>$Q$6:$Q$15</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topLeftCell="A5" workbookViewId="0">
      <selection activeCell="D7" sqref="D7:D17"/>
    </sheetView>
  </sheetViews>
  <sheetFormatPr defaultRowHeight="15" x14ac:dyDescent="0.25"/>
  <cols>
    <col min="1" max="1" width="5.7109375" customWidth="1"/>
    <col min="2" max="2" width="4.7109375" customWidth="1"/>
    <col min="3" max="3" width="28.28515625" customWidth="1"/>
    <col min="4" max="4" width="22.42578125" customWidth="1"/>
    <col min="5" max="5" width="9.7109375" customWidth="1"/>
    <col min="6" max="6" width="12.5703125" customWidth="1"/>
    <col min="7" max="7" width="9.7109375" bestFit="1" customWidth="1"/>
  </cols>
  <sheetData>
    <row r="1" spans="1:9" ht="12.75" customHeight="1" x14ac:dyDescent="0.25"/>
    <row r="2" spans="1:9" s="21" customFormat="1" ht="23.25" x14ac:dyDescent="0.35">
      <c r="A2" s="31"/>
      <c r="B2" s="32" t="s">
        <v>24</v>
      </c>
    </row>
    <row r="3" spans="1:9" s="21" customFormat="1" ht="8.25" customHeight="1" x14ac:dyDescent="0.25">
      <c r="A3" s="31"/>
    </row>
    <row r="4" spans="1:9" s="21" customFormat="1" ht="90" customHeight="1" x14ac:dyDescent="0.25">
      <c r="A4" s="31"/>
      <c r="C4" s="126" t="s">
        <v>41</v>
      </c>
      <c r="D4" s="126"/>
      <c r="E4" s="126"/>
      <c r="F4" s="126"/>
      <c r="G4" s="126"/>
      <c r="H4" s="126"/>
      <c r="I4" s="38"/>
    </row>
    <row r="5" spans="1:9" s="21" customFormat="1" ht="9.75" customHeight="1" thickBot="1" x14ac:dyDescent="0.3">
      <c r="A5" s="31"/>
    </row>
    <row r="6" spans="1:9" s="21" customFormat="1" ht="30.75" thickBot="1" x14ac:dyDescent="0.3">
      <c r="A6" s="31"/>
      <c r="C6" s="35" t="s">
        <v>16</v>
      </c>
      <c r="D6" s="36" t="s">
        <v>17</v>
      </c>
    </row>
    <row r="7" spans="1:9" s="21" customFormat="1" x14ac:dyDescent="0.25">
      <c r="A7" s="31"/>
      <c r="C7" s="37">
        <v>0</v>
      </c>
      <c r="D7" s="73">
        <v>-20000</v>
      </c>
      <c r="F7" s="21">
        <f>D7</f>
        <v>-20000</v>
      </c>
    </row>
    <row r="8" spans="1:9" s="21" customFormat="1" x14ac:dyDescent="0.25">
      <c r="A8" s="31"/>
      <c r="C8" s="22">
        <v>1</v>
      </c>
      <c r="D8" s="66">
        <v>5000</v>
      </c>
      <c r="F8" s="53">
        <f>PV($D$19,C8,0,-D8)</f>
        <v>4464.2857142857138</v>
      </c>
      <c r="G8" s="21">
        <f>F7+F8</f>
        <v>-15535.714285714286</v>
      </c>
      <c r="H8" s="21" t="str">
        <f>IF(G8&lt;0,"",C8)</f>
        <v/>
      </c>
    </row>
    <row r="9" spans="1:9" s="21" customFormat="1" x14ac:dyDescent="0.25">
      <c r="A9" s="31"/>
      <c r="C9" s="22">
        <v>2</v>
      </c>
      <c r="D9" s="66">
        <v>3500</v>
      </c>
      <c r="F9" s="53">
        <f>PV($D$19,C9,0,-D9)</f>
        <v>2790.1785714285711</v>
      </c>
      <c r="G9" s="21">
        <f>G8+F9</f>
        <v>-12745.535714285716</v>
      </c>
      <c r="H9" s="21" t="str">
        <f t="shared" ref="H9:H17" si="0">IF(G9&lt;0,"",C9)</f>
        <v/>
      </c>
    </row>
    <row r="10" spans="1:9" s="21" customFormat="1" x14ac:dyDescent="0.25">
      <c r="A10" s="31"/>
      <c r="C10" s="22">
        <v>3</v>
      </c>
      <c r="D10" s="66">
        <v>3750</v>
      </c>
      <c r="F10" s="53">
        <f>PV($D$19,C10,0,-D10)</f>
        <v>2669.1759293002906</v>
      </c>
      <c r="G10" s="21">
        <f t="shared" ref="G10:G11" si="1">G9+F10</f>
        <v>-10076.359784985425</v>
      </c>
      <c r="H10" s="58" t="str">
        <f t="shared" si="0"/>
        <v/>
      </c>
    </row>
    <row r="11" spans="1:9" s="21" customFormat="1" x14ac:dyDescent="0.25">
      <c r="A11" s="31"/>
      <c r="C11" s="22">
        <v>4</v>
      </c>
      <c r="D11" s="66">
        <v>3000</v>
      </c>
      <c r="F11" s="53">
        <f>PV($D$19,C11,0,-D11)</f>
        <v>1906.5542352144935</v>
      </c>
      <c r="G11" s="21">
        <f t="shared" si="1"/>
        <v>-8169.805549770932</v>
      </c>
      <c r="H11" s="58" t="str">
        <f t="shared" si="0"/>
        <v/>
      </c>
    </row>
    <row r="12" spans="1:9" s="21" customFormat="1" x14ac:dyDescent="0.25">
      <c r="A12" s="31"/>
      <c r="C12" s="22">
        <v>5</v>
      </c>
      <c r="D12" s="66">
        <v>5000</v>
      </c>
      <c r="F12" s="53">
        <f t="shared" ref="F12:F17" si="2">PV($D$19,C12,0,-D12)</f>
        <v>2837.134278592996</v>
      </c>
      <c r="G12" s="58">
        <f t="shared" ref="G12:G17" si="3">G11+F12</f>
        <v>-5332.6712711779364</v>
      </c>
      <c r="H12" s="58" t="str">
        <f t="shared" si="0"/>
        <v/>
      </c>
    </row>
    <row r="13" spans="1:9" s="58" customFormat="1" x14ac:dyDescent="0.25">
      <c r="A13" s="59"/>
      <c r="C13" s="33">
        <v>6</v>
      </c>
      <c r="D13" s="34">
        <v>6500</v>
      </c>
      <c r="F13" s="53">
        <f t="shared" si="2"/>
        <v>3293.1022876525844</v>
      </c>
      <c r="G13" s="58">
        <f t="shared" si="3"/>
        <v>-2039.568983525352</v>
      </c>
      <c r="H13" s="58" t="str">
        <f t="shared" si="0"/>
        <v/>
      </c>
    </row>
    <row r="14" spans="1:9" s="21" customFormat="1" x14ac:dyDescent="0.25">
      <c r="A14" s="31"/>
      <c r="C14" s="33">
        <v>7</v>
      </c>
      <c r="D14" s="34">
        <v>5500</v>
      </c>
      <c r="F14" s="53">
        <f t="shared" si="2"/>
        <v>2487.9206843529141</v>
      </c>
      <c r="G14" s="58">
        <f t="shared" si="3"/>
        <v>448.35170082756213</v>
      </c>
      <c r="H14" s="58">
        <f t="shared" si="0"/>
        <v>7</v>
      </c>
    </row>
    <row r="15" spans="1:9" s="21" customFormat="1" x14ac:dyDescent="0.25">
      <c r="A15" s="31"/>
      <c r="C15" s="33">
        <v>8</v>
      </c>
      <c r="D15" s="34">
        <v>4500</v>
      </c>
      <c r="F15" s="53">
        <f t="shared" si="2"/>
        <v>1817.474525907161</v>
      </c>
      <c r="G15" s="58">
        <f t="shared" si="3"/>
        <v>2265.8262267347232</v>
      </c>
      <c r="H15" s="58">
        <f t="shared" si="0"/>
        <v>8</v>
      </c>
    </row>
    <row r="16" spans="1:9" s="21" customFormat="1" x14ac:dyDescent="0.25">
      <c r="A16" s="31"/>
      <c r="C16" s="33">
        <v>9</v>
      </c>
      <c r="D16" s="34">
        <v>0</v>
      </c>
      <c r="F16" s="53">
        <f t="shared" si="2"/>
        <v>0</v>
      </c>
      <c r="G16" s="58">
        <f t="shared" si="3"/>
        <v>2265.8262267347232</v>
      </c>
      <c r="H16" s="58">
        <f t="shared" si="0"/>
        <v>9</v>
      </c>
    </row>
    <row r="17" spans="1:8" s="21" customFormat="1" ht="15.75" thickBot="1" x14ac:dyDescent="0.3">
      <c r="A17" s="31"/>
      <c r="C17" s="23">
        <v>10</v>
      </c>
      <c r="D17" s="67">
        <v>0</v>
      </c>
      <c r="F17" s="53">
        <f t="shared" si="2"/>
        <v>0</v>
      </c>
      <c r="G17" s="58">
        <f t="shared" si="3"/>
        <v>2265.8262267347232</v>
      </c>
      <c r="H17" s="58">
        <f t="shared" si="0"/>
        <v>10</v>
      </c>
    </row>
    <row r="18" spans="1:8" s="21" customFormat="1" x14ac:dyDescent="0.25">
      <c r="A18" s="31"/>
    </row>
    <row r="19" spans="1:8" s="21" customFormat="1" x14ac:dyDescent="0.25">
      <c r="A19" s="31"/>
      <c r="C19" s="21" t="s">
        <v>42</v>
      </c>
      <c r="D19" s="20">
        <v>0.12</v>
      </c>
    </row>
    <row r="20" spans="1:8" ht="15.75" thickBot="1" x14ac:dyDescent="0.3"/>
    <row r="21" spans="1:8" ht="15.75" thickBot="1" x14ac:dyDescent="0.3">
      <c r="C21" s="60" t="s">
        <v>106</v>
      </c>
      <c r="D21" s="127" t="str">
        <f>IF(G17&lt;0,"Never",MIN(H8:H17)&amp;" Years")</f>
        <v>7 Years</v>
      </c>
      <c r="E21" s="128"/>
    </row>
  </sheetData>
  <mergeCells count="2">
    <mergeCell ref="C4:H4"/>
    <mergeCell ref="D21:E21"/>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H52"/>
  <sheetViews>
    <sheetView zoomScale="115" zoomScaleNormal="115" workbookViewId="0">
      <selection activeCell="F10" sqref="F10"/>
    </sheetView>
  </sheetViews>
  <sheetFormatPr defaultColWidth="9.28515625" defaultRowHeight="15" x14ac:dyDescent="0.25"/>
  <cols>
    <col min="1" max="1" width="5.7109375" style="31" customWidth="1"/>
    <col min="2" max="2" width="14.28515625" style="21" customWidth="1"/>
    <col min="3" max="4" width="11.42578125" style="21" customWidth="1"/>
    <col min="5" max="5" width="9.42578125" style="21" customWidth="1"/>
    <col min="6" max="16384" width="9.28515625" style="21"/>
  </cols>
  <sheetData>
    <row r="2" spans="1:8" ht="23.25" x14ac:dyDescent="0.35">
      <c r="B2" s="32" t="s">
        <v>26</v>
      </c>
    </row>
    <row r="3" spans="1:8" ht="15.75" thickBot="1" x14ac:dyDescent="0.3"/>
    <row r="4" spans="1:8" ht="30.75" thickBot="1" x14ac:dyDescent="0.3">
      <c r="C4" s="24" t="s">
        <v>16</v>
      </c>
      <c r="D4" s="25" t="s">
        <v>17</v>
      </c>
      <c r="F4" s="28" t="s">
        <v>19</v>
      </c>
    </row>
    <row r="5" spans="1:8" ht="15.75" thickBot="1" x14ac:dyDescent="0.3">
      <c r="C5" s="22">
        <v>0</v>
      </c>
      <c r="D5" s="26">
        <v>-10500</v>
      </c>
      <c r="F5" s="29">
        <v>9.5000000000000001E-2</v>
      </c>
    </row>
    <row r="6" spans="1:8" x14ac:dyDescent="0.25">
      <c r="C6" s="22">
        <v>1</v>
      </c>
      <c r="D6" s="26">
        <v>2500</v>
      </c>
    </row>
    <row r="7" spans="1:8" x14ac:dyDescent="0.25">
      <c r="C7" s="22">
        <v>2</v>
      </c>
      <c r="D7" s="26">
        <v>2750</v>
      </c>
    </row>
    <row r="8" spans="1:8" x14ac:dyDescent="0.25">
      <c r="C8" s="22">
        <v>3</v>
      </c>
      <c r="D8" s="26">
        <v>3500</v>
      </c>
    </row>
    <row r="9" spans="1:8" x14ac:dyDescent="0.25">
      <c r="C9" s="22">
        <v>4</v>
      </c>
      <c r="D9" s="26">
        <v>2800</v>
      </c>
      <c r="H9" s="19"/>
    </row>
    <row r="10" spans="1:8" x14ac:dyDescent="0.25">
      <c r="C10" s="22">
        <v>5</v>
      </c>
      <c r="D10" s="26">
        <v>3800</v>
      </c>
    </row>
    <row r="11" spans="1:8" ht="15.75" thickBot="1" x14ac:dyDescent="0.3">
      <c r="C11" s="23">
        <v>6</v>
      </c>
      <c r="D11" s="27">
        <v>4000</v>
      </c>
    </row>
    <row r="13" spans="1:8" x14ac:dyDescent="0.25">
      <c r="A13" s="31" t="s">
        <v>21</v>
      </c>
      <c r="B13" s="21" t="s">
        <v>54</v>
      </c>
    </row>
    <row r="14" spans="1:8" x14ac:dyDescent="0.25">
      <c r="B14" s="21" t="s">
        <v>62</v>
      </c>
    </row>
    <row r="15" spans="1:8" ht="15.75" thickBot="1" x14ac:dyDescent="0.3"/>
    <row r="16" spans="1:8" ht="15.75" thickBot="1" x14ac:dyDescent="0.3">
      <c r="B16" s="30" t="s">
        <v>20</v>
      </c>
      <c r="C16" s="129">
        <f>NPV(F5,D6:D11)+D5</f>
        <v>3424.3631695479708</v>
      </c>
      <c r="D16" s="130"/>
    </row>
    <row r="19" spans="1:4" x14ac:dyDescent="0.25">
      <c r="A19" s="21" t="s">
        <v>22</v>
      </c>
      <c r="B19" s="21" t="s">
        <v>29</v>
      </c>
    </row>
    <row r="20" spans="1:4" x14ac:dyDescent="0.25">
      <c r="B20" s="21" t="s">
        <v>63</v>
      </c>
    </row>
    <row r="21" spans="1:4" ht="11.25" customHeight="1" thickBot="1" x14ac:dyDescent="0.3"/>
    <row r="22" spans="1:4" ht="15.75" thickBot="1" x14ac:dyDescent="0.3">
      <c r="B22" s="30" t="s">
        <v>20</v>
      </c>
      <c r="C22" s="131">
        <f>IRR(D5:D11)</f>
        <v>0.19059127820355637</v>
      </c>
      <c r="D22" s="132"/>
    </row>
    <row r="26" spans="1:4" x14ac:dyDescent="0.25">
      <c r="A26" s="21" t="s">
        <v>23</v>
      </c>
    </row>
    <row r="27" spans="1:4" x14ac:dyDescent="0.25">
      <c r="A27" s="21"/>
    </row>
    <row r="28" spans="1:4" x14ac:dyDescent="0.25">
      <c r="A28" s="21"/>
    </row>
    <row r="30" spans="1:4" ht="9.75" customHeight="1" x14ac:dyDescent="0.25"/>
    <row r="31" spans="1:4" ht="9.75" customHeight="1" x14ac:dyDescent="0.25"/>
    <row r="32" spans="1:4" ht="9.75" customHeight="1" x14ac:dyDescent="0.25"/>
    <row r="33" spans="3:5" x14ac:dyDescent="0.25">
      <c r="C33" s="49"/>
      <c r="D33" s="49"/>
      <c r="E33" s="49"/>
    </row>
    <row r="34" spans="3:5" x14ac:dyDescent="0.25">
      <c r="C34" s="49"/>
      <c r="D34" s="49"/>
      <c r="E34" s="49"/>
    </row>
    <row r="35" spans="3:5" x14ac:dyDescent="0.25">
      <c r="C35" s="49"/>
      <c r="D35" s="49"/>
      <c r="E35" s="49"/>
    </row>
    <row r="36" spans="3:5" ht="17.25" x14ac:dyDescent="0.4">
      <c r="C36" s="49"/>
      <c r="D36" s="55" t="s">
        <v>101</v>
      </c>
      <c r="E36" s="55" t="s">
        <v>102</v>
      </c>
    </row>
    <row r="37" spans="3:5" x14ac:dyDescent="0.25">
      <c r="C37" s="49"/>
      <c r="D37" s="56">
        <f>PMT(F5,6,-C16,)</f>
        <v>774.77340808382121</v>
      </c>
      <c r="E37" s="49">
        <f>C16</f>
        <v>3424.3631695479708</v>
      </c>
    </row>
    <row r="38" spans="3:5" x14ac:dyDescent="0.25">
      <c r="C38" s="50">
        <v>0</v>
      </c>
      <c r="D38" s="49">
        <f t="dataTable" ref="D38:E52" dt2D="0" dtr="0" r1="F5"/>
        <v>1475</v>
      </c>
      <c r="E38" s="49">
        <v>8850</v>
      </c>
    </row>
    <row r="39" spans="3:5" x14ac:dyDescent="0.25">
      <c r="C39" s="50">
        <v>0.02</v>
      </c>
      <c r="D39" s="49">
        <v>1334.079212307772</v>
      </c>
      <c r="E39" s="49">
        <v>7472.7525104486667</v>
      </c>
    </row>
    <row r="40" spans="3:5" x14ac:dyDescent="0.25">
      <c r="C40" s="50">
        <v>0.04</v>
      </c>
      <c r="D40" s="49">
        <v>1189.5713539903595</v>
      </c>
      <c r="E40" s="49">
        <v>6235.8958384825237</v>
      </c>
    </row>
    <row r="41" spans="3:5" x14ac:dyDescent="0.25">
      <c r="C41" s="50">
        <v>0.06</v>
      </c>
      <c r="D41" s="49">
        <v>1041.6099087299692</v>
      </c>
      <c r="E41" s="49">
        <v>5121.9337424061305</v>
      </c>
    </row>
    <row r="42" spans="3:5" x14ac:dyDescent="0.25">
      <c r="C42" s="50">
        <v>0.08</v>
      </c>
      <c r="D42" s="49">
        <v>890.32982848169036</v>
      </c>
      <c r="E42" s="49">
        <v>4115.887658306061</v>
      </c>
    </row>
    <row r="43" spans="3:5" x14ac:dyDescent="0.25">
      <c r="C43" s="50">
        <v>0.1</v>
      </c>
      <c r="D43" s="49">
        <v>735.86657438621114</v>
      </c>
      <c r="E43" s="49">
        <v>3204.8907714721608</v>
      </c>
    </row>
    <row r="44" spans="3:5" x14ac:dyDescent="0.25">
      <c r="C44" s="50">
        <v>0.12</v>
      </c>
      <c r="D44" s="49">
        <v>578.35525809479532</v>
      </c>
      <c r="E44" s="49">
        <v>2377.8540437285865</v>
      </c>
    </row>
    <row r="45" spans="3:5" x14ac:dyDescent="0.25">
      <c r="C45" s="50">
        <v>0.14000000000000001</v>
      </c>
      <c r="D45" s="49">
        <v>417.9298824512868</v>
      </c>
      <c r="E45" s="49">
        <v>1625.1903580807484</v>
      </c>
    </row>
    <row r="46" spans="3:5" x14ac:dyDescent="0.25">
      <c r="C46" s="50">
        <v>0.18</v>
      </c>
      <c r="D46" s="49">
        <v>88.863536519808449</v>
      </c>
      <c r="E46" s="49">
        <v>310.80933283302147</v>
      </c>
    </row>
    <row r="47" spans="3:5" x14ac:dyDescent="0.25">
      <c r="C47" s="50">
        <v>0.2</v>
      </c>
      <c r="D47" s="49">
        <v>-79.520479520479299</v>
      </c>
      <c r="E47" s="49">
        <v>-264.44615912208428</v>
      </c>
    </row>
    <row r="48" spans="3:5" x14ac:dyDescent="0.25">
      <c r="C48" s="50">
        <v>0.22</v>
      </c>
      <c r="D48" s="49">
        <v>-250.30553083385263</v>
      </c>
      <c r="E48" s="49">
        <v>-792.69705038119901</v>
      </c>
    </row>
    <row r="49" spans="3:5" x14ac:dyDescent="0.25">
      <c r="C49" s="50">
        <v>0.24</v>
      </c>
      <c r="D49" s="49">
        <v>-423.37133144306637</v>
      </c>
      <c r="E49" s="49">
        <v>-1278.7809572476581</v>
      </c>
    </row>
    <row r="50" spans="3:5" x14ac:dyDescent="0.25">
      <c r="C50" s="50">
        <v>0.26</v>
      </c>
      <c r="D50" s="49">
        <v>-598.60140565816641</v>
      </c>
      <c r="E50" s="49">
        <v>-1726.9511804307967</v>
      </c>
    </row>
    <row r="51" spans="3:5" x14ac:dyDescent="0.25">
      <c r="C51" s="50">
        <v>0.28000000000000003</v>
      </c>
      <c r="D51" s="49">
        <v>-775.88328384274678</v>
      </c>
      <c r="E51" s="49">
        <v>-2140.9566067159176</v>
      </c>
    </row>
    <row r="52" spans="3:5" x14ac:dyDescent="0.25">
      <c r="C52" s="50">
        <v>0.3</v>
      </c>
      <c r="D52" s="49">
        <v>-955.10864273602397</v>
      </c>
      <c r="E52" s="49">
        <v>-2524.1095100303337</v>
      </c>
    </row>
  </sheetData>
  <mergeCells count="2">
    <mergeCell ref="C16:D16"/>
    <mergeCell ref="C22:D22"/>
  </mergeCells>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L22"/>
  <sheetViews>
    <sheetView workbookViewId="0"/>
  </sheetViews>
  <sheetFormatPr defaultColWidth="8.7109375" defaultRowHeight="15" x14ac:dyDescent="0.25"/>
  <cols>
    <col min="1" max="1" width="8.7109375" style="42"/>
    <col min="2" max="2" width="14.42578125" style="42" customWidth="1"/>
    <col min="3" max="3" width="12" style="42" customWidth="1"/>
    <col min="4" max="9" width="8.7109375" style="42"/>
    <col min="10" max="10" width="14.42578125" style="42" customWidth="1"/>
    <col min="11" max="16384" width="8.7109375" style="42"/>
  </cols>
  <sheetData>
    <row r="2" spans="2:12" ht="23.25" x14ac:dyDescent="0.35">
      <c r="B2" s="45" t="s">
        <v>28</v>
      </c>
    </row>
    <row r="4" spans="2:12" ht="17.25" x14ac:dyDescent="0.25">
      <c r="B4" s="41" t="s">
        <v>1</v>
      </c>
      <c r="C4" s="41" t="s">
        <v>30</v>
      </c>
    </row>
    <row r="5" spans="2:12" x14ac:dyDescent="0.25">
      <c r="B5" s="43">
        <v>0</v>
      </c>
      <c r="C5" s="121">
        <v>-10500</v>
      </c>
      <c r="E5" s="42" t="s">
        <v>31</v>
      </c>
    </row>
    <row r="6" spans="2:12" x14ac:dyDescent="0.25">
      <c r="B6" s="43">
        <v>1</v>
      </c>
      <c r="C6" s="121">
        <v>2500</v>
      </c>
      <c r="E6" s="42" t="s">
        <v>32</v>
      </c>
    </row>
    <row r="7" spans="2:12" x14ac:dyDescent="0.25">
      <c r="B7" s="43">
        <v>2</v>
      </c>
      <c r="C7" s="121">
        <v>2750</v>
      </c>
      <c r="E7" s="42" t="s">
        <v>33</v>
      </c>
    </row>
    <row r="8" spans="2:12" x14ac:dyDescent="0.25">
      <c r="B8" s="43">
        <v>3</v>
      </c>
      <c r="C8" s="121">
        <v>3500</v>
      </c>
      <c r="E8" s="42" t="s">
        <v>36</v>
      </c>
    </row>
    <row r="9" spans="2:12" x14ac:dyDescent="0.25">
      <c r="B9" s="43">
        <v>4</v>
      </c>
      <c r="C9" s="121">
        <v>2800</v>
      </c>
      <c r="E9" s="42" t="s">
        <v>34</v>
      </c>
      <c r="L9" s="42" t="str">
        <f>FIXED(MIRR(C5:C10,C12,C12)*100,1)</f>
        <v>11.9</v>
      </c>
    </row>
    <row r="10" spans="2:12" x14ac:dyDescent="0.25">
      <c r="B10" s="43">
        <v>5</v>
      </c>
      <c r="C10" s="121">
        <v>3800</v>
      </c>
    </row>
    <row r="11" spans="2:12" x14ac:dyDescent="0.25">
      <c r="C11" s="121"/>
      <c r="L11" s="19"/>
    </row>
    <row r="12" spans="2:12" x14ac:dyDescent="0.25">
      <c r="B12" s="42" t="s">
        <v>35</v>
      </c>
      <c r="C12" s="44">
        <v>0.1</v>
      </c>
    </row>
    <row r="13" spans="2:12" ht="15.75" thickBot="1" x14ac:dyDescent="0.3"/>
    <row r="14" spans="2:12" ht="15.75" thickBot="1" x14ac:dyDescent="0.3">
      <c r="B14" s="133" t="str">
        <f>"This project has an MIRR of "&amp;FIXED(MIRR(C5:C10,C12,C12)*100,1)&amp;"% which indicates that the project should be "&amp;IF(MIRR(C5:C10,C12,C12)&gt;C12,"ACCEPTED","REJECTED")</f>
        <v>This project has an MIRR of 11.9% which indicates that the project should be ACCEPTED</v>
      </c>
      <c r="C14" s="134"/>
      <c r="D14" s="134"/>
      <c r="E14" s="134"/>
      <c r="F14" s="134"/>
      <c r="G14" s="134"/>
      <c r="H14" s="134"/>
      <c r="I14" s="134"/>
      <c r="J14" s="135"/>
    </row>
    <row r="15" spans="2:12" ht="15.75" thickBot="1" x14ac:dyDescent="0.3"/>
    <row r="16" spans="2:12" ht="15.75" thickBot="1" x14ac:dyDescent="0.3">
      <c r="B16" s="136" t="s">
        <v>59</v>
      </c>
      <c r="C16" s="137"/>
      <c r="D16" s="137"/>
      <c r="E16" s="137"/>
      <c r="F16" s="137"/>
      <c r="G16" s="137"/>
      <c r="H16" s="137"/>
      <c r="I16" s="137"/>
      <c r="J16" s="138"/>
    </row>
    <row r="18" spans="2:2" x14ac:dyDescent="0.25">
      <c r="B18" s="42" t="s">
        <v>55</v>
      </c>
    </row>
    <row r="19" spans="2:2" x14ac:dyDescent="0.25">
      <c r="B19" s="42" t="s">
        <v>60</v>
      </c>
    </row>
    <row r="20" spans="2:2" x14ac:dyDescent="0.25">
      <c r="B20" s="42" t="s">
        <v>56</v>
      </c>
    </row>
    <row r="21" spans="2:2" x14ac:dyDescent="0.25">
      <c r="B21" s="42" t="s">
        <v>57</v>
      </c>
    </row>
    <row r="22" spans="2:2" x14ac:dyDescent="0.25">
      <c r="B22" s="42" t="s">
        <v>58</v>
      </c>
    </row>
  </sheetData>
  <mergeCells count="2">
    <mergeCell ref="B14:J14"/>
    <mergeCell ref="B16:J16"/>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R61"/>
  <sheetViews>
    <sheetView topLeftCell="A22" workbookViewId="0">
      <selection activeCell="H12" sqref="H12"/>
    </sheetView>
  </sheetViews>
  <sheetFormatPr defaultRowHeight="15" x14ac:dyDescent="0.25"/>
  <cols>
    <col min="1" max="1" width="4.28515625" customWidth="1"/>
    <col min="2" max="2" width="5.28515625" customWidth="1"/>
    <col min="3" max="3" width="40.28515625" customWidth="1"/>
    <col min="4" max="4" width="10.28515625" customWidth="1"/>
    <col min="5" max="5" width="3.140625" customWidth="1"/>
    <col min="6" max="6" width="9.7109375" customWidth="1"/>
    <col min="7" max="7" width="3" customWidth="1"/>
    <col min="8" max="8" width="13.7109375" customWidth="1"/>
    <col min="9" max="9" width="11.5703125" customWidth="1"/>
    <col min="10" max="13" width="10.28515625" customWidth="1"/>
  </cols>
  <sheetData>
    <row r="2" spans="2:18" ht="23.25" x14ac:dyDescent="0.35">
      <c r="B2" s="91" t="s">
        <v>108</v>
      </c>
      <c r="C2" s="75"/>
      <c r="D2" s="75"/>
      <c r="E2" s="75"/>
      <c r="F2" s="75"/>
      <c r="G2" s="75"/>
      <c r="H2" s="75"/>
      <c r="I2" s="75"/>
      <c r="J2" s="75"/>
      <c r="K2" s="75"/>
      <c r="L2" s="75"/>
      <c r="M2" s="75"/>
      <c r="N2" s="75"/>
      <c r="O2" s="75"/>
      <c r="P2" s="75"/>
      <c r="Q2" s="75"/>
      <c r="R2" s="75"/>
    </row>
    <row r="3" spans="2:18" ht="9" customHeight="1" x14ac:dyDescent="0.25">
      <c r="B3" s="75"/>
      <c r="C3" s="75"/>
      <c r="D3" s="75"/>
      <c r="E3" s="75"/>
      <c r="F3" s="75"/>
      <c r="G3" s="75"/>
      <c r="H3" s="75"/>
      <c r="I3" s="75"/>
      <c r="J3" s="75"/>
      <c r="K3" s="75"/>
      <c r="L3" s="75"/>
      <c r="M3" s="75"/>
      <c r="N3" s="75"/>
      <c r="O3" s="75"/>
      <c r="P3" s="75"/>
      <c r="Q3" s="75"/>
      <c r="R3" s="75"/>
    </row>
    <row r="4" spans="2:18" ht="19.5" thickBot="1" x14ac:dyDescent="0.35">
      <c r="B4" s="77"/>
      <c r="C4" s="75"/>
      <c r="D4" s="75"/>
      <c r="E4" s="75"/>
      <c r="F4" s="75"/>
      <c r="G4" s="75"/>
      <c r="H4" s="75"/>
      <c r="I4" s="122" t="s">
        <v>0</v>
      </c>
      <c r="J4" s="122"/>
      <c r="K4" s="122"/>
      <c r="L4" s="122"/>
      <c r="M4" s="122"/>
      <c r="N4" s="75"/>
      <c r="O4" s="75"/>
      <c r="P4" s="75"/>
      <c r="Q4" s="75"/>
      <c r="R4" s="75"/>
    </row>
    <row r="5" spans="2:18" ht="15.75" thickBot="1" x14ac:dyDescent="0.3">
      <c r="B5" s="77"/>
      <c r="C5" s="75"/>
      <c r="D5" s="75"/>
      <c r="E5" s="75"/>
      <c r="F5" s="75"/>
      <c r="G5" s="75"/>
      <c r="H5" s="75"/>
      <c r="I5" s="86" t="s">
        <v>1</v>
      </c>
      <c r="J5" s="87" t="s">
        <v>2</v>
      </c>
      <c r="K5" s="87" t="s">
        <v>3</v>
      </c>
      <c r="L5" s="87" t="s">
        <v>4</v>
      </c>
      <c r="M5" s="88" t="s">
        <v>5</v>
      </c>
      <c r="N5" s="75"/>
      <c r="O5" s="75"/>
      <c r="P5" s="75"/>
      <c r="Q5" s="75"/>
      <c r="R5" s="75"/>
    </row>
    <row r="6" spans="2:18" x14ac:dyDescent="0.25">
      <c r="B6" s="77"/>
      <c r="C6" s="75"/>
      <c r="D6" s="75"/>
      <c r="E6" s="75"/>
      <c r="F6" s="75"/>
      <c r="G6" s="75"/>
      <c r="H6" s="75"/>
      <c r="I6" s="83">
        <v>1</v>
      </c>
      <c r="J6" s="84">
        <v>0.33329999999999999</v>
      </c>
      <c r="K6" s="84">
        <v>0.2</v>
      </c>
      <c r="L6" s="84">
        <v>0.1429</v>
      </c>
      <c r="M6" s="85">
        <v>0.1</v>
      </c>
      <c r="N6" s="75"/>
      <c r="O6" s="75"/>
      <c r="P6" s="75"/>
      <c r="Q6" s="75"/>
      <c r="R6" s="75">
        <v>1</v>
      </c>
    </row>
    <row r="7" spans="2:18" x14ac:dyDescent="0.25">
      <c r="B7" s="77"/>
      <c r="C7" s="75"/>
      <c r="D7" s="75"/>
      <c r="E7" s="75"/>
      <c r="F7" s="75"/>
      <c r="G7" s="75"/>
      <c r="H7" s="75"/>
      <c r="I7" s="79">
        <v>2</v>
      </c>
      <c r="J7" s="78">
        <v>0.44450000000000001</v>
      </c>
      <c r="K7" s="78">
        <v>0.32</v>
      </c>
      <c r="L7" s="78">
        <v>0.24490000000000001</v>
      </c>
      <c r="M7" s="80">
        <v>0.18</v>
      </c>
      <c r="N7" s="75"/>
      <c r="O7" s="75"/>
      <c r="P7" s="75"/>
      <c r="Q7" s="75"/>
      <c r="R7" s="75">
        <v>2</v>
      </c>
    </row>
    <row r="8" spans="2:18" x14ac:dyDescent="0.25">
      <c r="B8" s="77"/>
      <c r="C8" s="75"/>
      <c r="D8" s="75"/>
      <c r="E8" s="75"/>
      <c r="F8" s="75"/>
      <c r="G8" s="75"/>
      <c r="H8" s="75"/>
      <c r="I8" s="79">
        <v>3</v>
      </c>
      <c r="J8" s="78">
        <v>0.14810000000000001</v>
      </c>
      <c r="K8" s="78">
        <v>0.192</v>
      </c>
      <c r="L8" s="78">
        <v>0.1749</v>
      </c>
      <c r="M8" s="80">
        <v>0.14399999999999999</v>
      </c>
      <c r="N8" s="75"/>
      <c r="O8" s="75"/>
      <c r="P8" s="75"/>
      <c r="Q8" s="75"/>
      <c r="R8" s="75">
        <v>3</v>
      </c>
    </row>
    <row r="9" spans="2:18" x14ac:dyDescent="0.25">
      <c r="B9" s="77"/>
      <c r="C9" s="75"/>
      <c r="D9" s="75"/>
      <c r="E9" s="75"/>
      <c r="F9" s="75"/>
      <c r="G9" s="75"/>
      <c r="H9" s="75"/>
      <c r="I9" s="79">
        <v>4</v>
      </c>
      <c r="J9" s="78">
        <v>7.4099999999999999E-2</v>
      </c>
      <c r="K9" s="78">
        <v>0.1152</v>
      </c>
      <c r="L9" s="78">
        <v>0.1249</v>
      </c>
      <c r="M9" s="80">
        <v>0.1152</v>
      </c>
      <c r="N9" s="75"/>
      <c r="O9" s="75"/>
      <c r="P9" s="75"/>
      <c r="Q9" s="75"/>
      <c r="R9" s="75">
        <v>4</v>
      </c>
    </row>
    <row r="10" spans="2:18" x14ac:dyDescent="0.25">
      <c r="B10" s="77"/>
      <c r="C10" s="75"/>
      <c r="D10" s="75"/>
      <c r="E10" s="75"/>
      <c r="F10" s="75"/>
      <c r="G10" s="75"/>
      <c r="H10" s="75"/>
      <c r="I10" s="79">
        <v>5</v>
      </c>
      <c r="J10" s="89"/>
      <c r="K10" s="78">
        <v>0.1152</v>
      </c>
      <c r="L10" s="78">
        <v>8.9300000000000004E-2</v>
      </c>
      <c r="M10" s="80">
        <v>9.2200000000000004E-2</v>
      </c>
      <c r="N10" s="75"/>
      <c r="O10" s="75"/>
      <c r="P10" s="75"/>
      <c r="Q10" s="75"/>
      <c r="R10" s="75">
        <v>5</v>
      </c>
    </row>
    <row r="11" spans="2:18" x14ac:dyDescent="0.25">
      <c r="B11" s="77"/>
      <c r="C11" s="75"/>
      <c r="D11" s="75"/>
      <c r="E11" s="75"/>
      <c r="F11" s="75"/>
      <c r="G11" s="75"/>
      <c r="H11" s="75"/>
      <c r="I11" s="79">
        <v>6</v>
      </c>
      <c r="J11" s="89"/>
      <c r="K11" s="78">
        <v>5.7599999999999998E-2</v>
      </c>
      <c r="L11" s="78">
        <v>8.9200000000000002E-2</v>
      </c>
      <c r="M11" s="80">
        <v>7.3700000000000002E-2</v>
      </c>
      <c r="N11" s="75"/>
      <c r="O11" s="75"/>
      <c r="P11" s="75"/>
      <c r="Q11" s="75"/>
      <c r="R11" s="75">
        <v>6</v>
      </c>
    </row>
    <row r="12" spans="2:18" x14ac:dyDescent="0.25">
      <c r="B12" s="75"/>
      <c r="C12" s="75"/>
      <c r="D12" s="75"/>
      <c r="E12" s="75"/>
      <c r="F12" s="92"/>
      <c r="G12" s="75"/>
      <c r="H12" s="75"/>
      <c r="I12" s="79">
        <v>7</v>
      </c>
      <c r="J12" s="89"/>
      <c r="K12" s="89"/>
      <c r="L12" s="78">
        <v>8.9300000000000004E-2</v>
      </c>
      <c r="M12" s="80">
        <v>6.5500000000000003E-2</v>
      </c>
      <c r="N12" s="75"/>
      <c r="O12" s="75"/>
      <c r="P12" s="75"/>
      <c r="Q12" s="75"/>
      <c r="R12" s="75">
        <v>7</v>
      </c>
    </row>
    <row r="13" spans="2:18" x14ac:dyDescent="0.25">
      <c r="B13" s="75"/>
      <c r="C13" s="75"/>
      <c r="D13" s="75"/>
      <c r="E13" s="75"/>
      <c r="F13" s="93"/>
      <c r="G13" s="75"/>
      <c r="H13" s="75"/>
      <c r="I13" s="79">
        <v>8</v>
      </c>
      <c r="J13" s="89"/>
      <c r="K13" s="89"/>
      <c r="L13" s="78">
        <v>4.4600000000000001E-2</v>
      </c>
      <c r="M13" s="80">
        <v>6.5500000000000003E-2</v>
      </c>
      <c r="N13" s="75"/>
      <c r="O13" s="75"/>
      <c r="P13" s="75"/>
      <c r="Q13" s="75"/>
      <c r="R13" s="75">
        <v>8</v>
      </c>
    </row>
    <row r="14" spans="2:18" x14ac:dyDescent="0.25">
      <c r="B14" s="75"/>
      <c r="C14" s="76"/>
      <c r="D14" s="76"/>
      <c r="E14" s="76"/>
      <c r="F14" s="76"/>
      <c r="G14" s="76"/>
      <c r="H14" s="75"/>
      <c r="I14" s="79">
        <v>9</v>
      </c>
      <c r="J14" s="89"/>
      <c r="K14" s="89"/>
      <c r="L14" s="89"/>
      <c r="M14" s="80">
        <v>6.5600000000000006E-2</v>
      </c>
      <c r="N14" s="75"/>
      <c r="O14" s="75"/>
      <c r="P14" s="75"/>
      <c r="Q14" s="75"/>
      <c r="R14" s="75">
        <v>9</v>
      </c>
    </row>
    <row r="15" spans="2:18" x14ac:dyDescent="0.25">
      <c r="B15" s="75"/>
      <c r="C15" s="76"/>
      <c r="D15" s="76"/>
      <c r="E15" s="76"/>
      <c r="F15" s="76"/>
      <c r="G15" s="76"/>
      <c r="H15" s="75"/>
      <c r="I15" s="79">
        <v>10</v>
      </c>
      <c r="J15" s="89"/>
      <c r="K15" s="89"/>
      <c r="L15" s="89"/>
      <c r="M15" s="80">
        <v>6.5500000000000003E-2</v>
      </c>
      <c r="N15" s="75"/>
      <c r="O15" s="75"/>
      <c r="P15" s="75"/>
      <c r="Q15" s="75"/>
      <c r="R15" s="75">
        <v>10</v>
      </c>
    </row>
    <row r="16" spans="2:18" ht="15.75" thickBot="1" x14ac:dyDescent="0.3">
      <c r="B16" s="75"/>
      <c r="C16" s="76"/>
      <c r="D16" s="76"/>
      <c r="E16" s="76"/>
      <c r="F16" s="76"/>
      <c r="G16" s="76"/>
      <c r="H16" s="75"/>
      <c r="I16" s="81">
        <v>11</v>
      </c>
      <c r="J16" s="90"/>
      <c r="K16" s="90"/>
      <c r="L16" s="90"/>
      <c r="M16" s="82">
        <v>3.2800000000000003E-2</v>
      </c>
      <c r="N16" s="75"/>
      <c r="O16" s="75"/>
      <c r="P16" s="75"/>
      <c r="Q16" s="75"/>
      <c r="R16" s="75"/>
    </row>
    <row r="17" spans="3:9" x14ac:dyDescent="0.25">
      <c r="C17" s="76"/>
      <c r="D17" s="76"/>
      <c r="E17" s="76"/>
      <c r="F17" s="76"/>
      <c r="G17" s="76"/>
    </row>
    <row r="18" spans="3:9" x14ac:dyDescent="0.25">
      <c r="C18" s="76"/>
      <c r="D18" s="76"/>
      <c r="E18" s="76"/>
      <c r="F18" s="76"/>
      <c r="G18" s="76"/>
    </row>
    <row r="19" spans="3:9" x14ac:dyDescent="0.25">
      <c r="C19" s="76"/>
      <c r="D19" s="76"/>
      <c r="E19" s="76"/>
      <c r="F19" s="76"/>
      <c r="G19" s="76"/>
    </row>
    <row r="20" spans="3:9" x14ac:dyDescent="0.25">
      <c r="C20" s="76"/>
      <c r="D20" s="76"/>
      <c r="E20" s="76"/>
      <c r="F20" s="76"/>
      <c r="G20" s="76"/>
    </row>
    <row r="21" spans="3:9" x14ac:dyDescent="0.25">
      <c r="C21" s="76"/>
      <c r="D21" s="76"/>
      <c r="E21" s="76"/>
      <c r="F21" s="76"/>
      <c r="G21" s="76"/>
    </row>
    <row r="22" spans="3:9" ht="60.75" thickBot="1" x14ac:dyDescent="0.3">
      <c r="C22" s="76"/>
      <c r="D22" s="94" t="s">
        <v>109</v>
      </c>
      <c r="E22" s="95"/>
      <c r="F22" s="94" t="s">
        <v>110</v>
      </c>
      <c r="G22" s="76"/>
      <c r="H22" s="99" t="s">
        <v>121</v>
      </c>
      <c r="I22" s="99" t="s">
        <v>115</v>
      </c>
    </row>
    <row r="23" spans="3:9" ht="14.65" customHeight="1" x14ac:dyDescent="0.25">
      <c r="C23" s="76" t="s">
        <v>111</v>
      </c>
      <c r="D23" s="115">
        <v>60000</v>
      </c>
      <c r="E23" s="115"/>
      <c r="F23" s="115">
        <v>85000</v>
      </c>
      <c r="G23" s="76"/>
      <c r="H23" s="96">
        <v>1</v>
      </c>
      <c r="I23" s="97">
        <f>SUM(K9:K11)*D23</f>
        <v>17280</v>
      </c>
    </row>
    <row r="24" spans="3:9" ht="14.65" customHeight="1" x14ac:dyDescent="0.25">
      <c r="C24" s="76" t="s">
        <v>113</v>
      </c>
      <c r="D24" s="115">
        <v>2</v>
      </c>
      <c r="E24" s="115"/>
      <c r="F24" s="115"/>
      <c r="G24" s="76"/>
      <c r="H24" s="96">
        <v>2</v>
      </c>
      <c r="I24" s="97">
        <f>SUM(K10:K11)*D23</f>
        <v>10368</v>
      </c>
    </row>
    <row r="25" spans="3:9" ht="14.65" customHeight="1" x14ac:dyDescent="0.25">
      <c r="C25" s="76" t="s">
        <v>114</v>
      </c>
      <c r="D25" s="115">
        <v>15000</v>
      </c>
      <c r="E25" s="115"/>
      <c r="F25" s="115">
        <v>20000</v>
      </c>
      <c r="G25" s="76"/>
      <c r="H25" s="96">
        <v>3</v>
      </c>
      <c r="I25" s="97">
        <f>K11*D23</f>
        <v>3456</v>
      </c>
    </row>
    <row r="26" spans="3:9" ht="15.75" thickBot="1" x14ac:dyDescent="0.3">
      <c r="C26" s="76"/>
      <c r="D26" s="76"/>
      <c r="E26" s="76"/>
      <c r="F26" s="76"/>
      <c r="G26" s="76"/>
      <c r="H26" s="96">
        <v>4</v>
      </c>
      <c r="I26">
        <v>0</v>
      </c>
    </row>
    <row r="27" spans="3:9" ht="15.75" thickBot="1" x14ac:dyDescent="0.3">
      <c r="C27" s="76" t="s">
        <v>122</v>
      </c>
      <c r="D27" s="139">
        <f>F35-D35</f>
        <v>13646.880000000001</v>
      </c>
      <c r="E27" s="140"/>
      <c r="F27" s="141"/>
      <c r="G27" s="76"/>
      <c r="H27" s="96">
        <v>5</v>
      </c>
      <c r="I27">
        <v>0</v>
      </c>
    </row>
    <row r="28" spans="3:9" x14ac:dyDescent="0.25">
      <c r="C28" s="76"/>
      <c r="D28" s="76"/>
      <c r="E28" s="76"/>
      <c r="F28" s="76"/>
      <c r="G28" s="76"/>
    </row>
    <row r="29" spans="3:9" x14ac:dyDescent="0.25">
      <c r="C29" s="76"/>
      <c r="D29" s="76"/>
      <c r="E29" s="76"/>
      <c r="F29" s="76"/>
      <c r="G29" s="76"/>
    </row>
    <row r="30" spans="3:9" x14ac:dyDescent="0.25">
      <c r="C30" s="76"/>
      <c r="D30" s="76"/>
      <c r="E30" s="76"/>
      <c r="F30" s="76"/>
      <c r="G30" s="76"/>
    </row>
    <row r="31" spans="3:9" x14ac:dyDescent="0.25">
      <c r="C31" s="76" t="s">
        <v>117</v>
      </c>
      <c r="D31" s="76">
        <f>D25</f>
        <v>15000</v>
      </c>
      <c r="E31" s="76"/>
      <c r="F31" s="98">
        <f>F25</f>
        <v>20000</v>
      </c>
      <c r="G31" s="76"/>
    </row>
    <row r="32" spans="3:9" x14ac:dyDescent="0.25">
      <c r="C32" s="76" t="s">
        <v>116</v>
      </c>
      <c r="D32" s="76">
        <f>VLOOKUP(D24,H23:I27,2)</f>
        <v>10368</v>
      </c>
      <c r="E32" s="76"/>
      <c r="F32" s="76">
        <f>SUM(K8:K11)*F23</f>
        <v>40800</v>
      </c>
      <c r="G32" s="76"/>
    </row>
    <row r="33" spans="3:7" x14ac:dyDescent="0.25">
      <c r="C33" s="76" t="s">
        <v>118</v>
      </c>
      <c r="D33" s="76">
        <f>D31-D32</f>
        <v>4632</v>
      </c>
      <c r="E33" s="98"/>
      <c r="F33" s="98">
        <f>F31-F32</f>
        <v>-20800</v>
      </c>
      <c r="G33" s="76"/>
    </row>
    <row r="34" spans="3:7" x14ac:dyDescent="0.25">
      <c r="C34" s="76" t="s">
        <v>119</v>
      </c>
      <c r="D34" s="76">
        <f>0.34*D33*-1</f>
        <v>-1574.88</v>
      </c>
      <c r="E34" s="76"/>
      <c r="F34" s="98">
        <f>0.34*F33*-1</f>
        <v>7072.0000000000009</v>
      </c>
      <c r="G34" s="76"/>
    </row>
    <row r="35" spans="3:7" x14ac:dyDescent="0.25">
      <c r="C35" s="76" t="s">
        <v>120</v>
      </c>
      <c r="D35" s="76">
        <f>D31+D34</f>
        <v>13425.119999999999</v>
      </c>
      <c r="E35" s="76"/>
      <c r="F35" s="98">
        <f>F31+F34</f>
        <v>27072</v>
      </c>
      <c r="G35" s="76"/>
    </row>
    <row r="36" spans="3:7" x14ac:dyDescent="0.25">
      <c r="C36" s="76"/>
      <c r="D36" s="76"/>
      <c r="E36" s="76"/>
      <c r="F36" s="76"/>
      <c r="G36" s="76"/>
    </row>
    <row r="37" spans="3:7" x14ac:dyDescent="0.25">
      <c r="C37" s="76"/>
      <c r="D37" s="76"/>
      <c r="E37" s="76"/>
      <c r="F37" s="76"/>
      <c r="G37" s="76"/>
    </row>
    <row r="38" spans="3:7" x14ac:dyDescent="0.25">
      <c r="C38" s="76"/>
      <c r="D38" s="76"/>
      <c r="E38" s="76"/>
      <c r="F38" s="76"/>
      <c r="G38" s="76"/>
    </row>
    <row r="39" spans="3:7" x14ac:dyDescent="0.25">
      <c r="C39" s="76"/>
      <c r="D39" s="76"/>
      <c r="E39" s="76"/>
      <c r="F39" s="76"/>
      <c r="G39" s="76"/>
    </row>
    <row r="40" spans="3:7" x14ac:dyDescent="0.25">
      <c r="C40" s="76"/>
      <c r="D40" s="76"/>
      <c r="E40" s="76"/>
      <c r="F40" s="76"/>
      <c r="G40" s="76"/>
    </row>
    <row r="41" spans="3:7" x14ac:dyDescent="0.25">
      <c r="C41" s="76"/>
      <c r="D41" s="76"/>
      <c r="E41" s="76"/>
      <c r="F41" s="76"/>
      <c r="G41" s="76"/>
    </row>
    <row r="42" spans="3:7" x14ac:dyDescent="0.25">
      <c r="C42" s="76"/>
      <c r="D42" s="76"/>
      <c r="E42" s="76"/>
      <c r="F42" s="76"/>
      <c r="G42" s="76"/>
    </row>
    <row r="43" spans="3:7" x14ac:dyDescent="0.25">
      <c r="C43" s="76"/>
      <c r="D43" s="76"/>
      <c r="E43" s="76"/>
      <c r="F43" s="76"/>
      <c r="G43" s="76"/>
    </row>
    <row r="44" spans="3:7" x14ac:dyDescent="0.25">
      <c r="C44" s="76"/>
      <c r="D44" s="76"/>
      <c r="E44" s="76"/>
      <c r="F44" s="76"/>
      <c r="G44" s="76"/>
    </row>
    <row r="45" spans="3:7" x14ac:dyDescent="0.25">
      <c r="C45" s="76"/>
      <c r="D45" s="76"/>
      <c r="E45" s="76"/>
      <c r="F45" s="76"/>
      <c r="G45" s="76"/>
    </row>
    <row r="46" spans="3:7" x14ac:dyDescent="0.25">
      <c r="C46" s="76"/>
      <c r="D46" s="76"/>
      <c r="E46" s="76"/>
      <c r="F46" s="76"/>
      <c r="G46" s="76"/>
    </row>
    <row r="47" spans="3:7" x14ac:dyDescent="0.25">
      <c r="C47" s="76"/>
      <c r="D47" s="76"/>
      <c r="E47" s="76"/>
      <c r="F47" s="76"/>
      <c r="G47" s="76"/>
    </row>
    <row r="48" spans="3:7" x14ac:dyDescent="0.25">
      <c r="C48" s="76"/>
      <c r="D48" s="76"/>
      <c r="E48" s="76"/>
      <c r="F48" s="76"/>
      <c r="G48" s="76"/>
    </row>
    <row r="49" spans="3:7" x14ac:dyDescent="0.25">
      <c r="C49" s="76"/>
      <c r="D49" s="76"/>
      <c r="E49" s="76"/>
      <c r="F49" s="76"/>
      <c r="G49" s="76"/>
    </row>
    <row r="50" spans="3:7" x14ac:dyDescent="0.25">
      <c r="C50" s="76"/>
      <c r="D50" s="76"/>
      <c r="E50" s="76"/>
      <c r="F50" s="76"/>
      <c r="G50" s="76"/>
    </row>
    <row r="51" spans="3:7" x14ac:dyDescent="0.25">
      <c r="C51" s="76"/>
      <c r="D51" s="76"/>
      <c r="E51" s="76"/>
      <c r="F51" s="76"/>
      <c r="G51" s="76"/>
    </row>
    <row r="52" spans="3:7" x14ac:dyDescent="0.25">
      <c r="C52" s="76"/>
      <c r="D52" s="76"/>
      <c r="E52" s="76"/>
      <c r="F52" s="76"/>
      <c r="G52" s="76"/>
    </row>
    <row r="53" spans="3:7" x14ac:dyDescent="0.25">
      <c r="C53" s="76"/>
      <c r="D53" s="76"/>
      <c r="E53" s="76"/>
      <c r="F53" s="76"/>
      <c r="G53" s="76"/>
    </row>
    <row r="54" spans="3:7" x14ac:dyDescent="0.25">
      <c r="C54" s="76"/>
      <c r="D54" s="76"/>
      <c r="E54" s="76"/>
      <c r="F54" s="76"/>
      <c r="G54" s="76"/>
    </row>
    <row r="55" spans="3:7" x14ac:dyDescent="0.25">
      <c r="C55" s="76"/>
      <c r="D55" s="76"/>
      <c r="E55" s="76"/>
      <c r="F55" s="76"/>
      <c r="G55" s="76"/>
    </row>
    <row r="56" spans="3:7" x14ac:dyDescent="0.25">
      <c r="C56" s="76"/>
      <c r="D56" s="76"/>
      <c r="E56" s="76"/>
      <c r="F56" s="76"/>
      <c r="G56" s="76"/>
    </row>
    <row r="57" spans="3:7" x14ac:dyDescent="0.25">
      <c r="C57" s="76"/>
      <c r="D57" s="76"/>
      <c r="E57" s="76"/>
      <c r="F57" s="76"/>
      <c r="G57" s="76"/>
    </row>
    <row r="58" spans="3:7" x14ac:dyDescent="0.25">
      <c r="C58" s="76"/>
      <c r="D58" s="76"/>
      <c r="E58" s="76"/>
      <c r="F58" s="76"/>
      <c r="G58" s="76"/>
    </row>
    <row r="59" spans="3:7" x14ac:dyDescent="0.25">
      <c r="C59" s="76"/>
      <c r="D59" s="76"/>
      <c r="E59" s="76"/>
      <c r="F59" s="76"/>
      <c r="G59" s="76"/>
    </row>
    <row r="60" spans="3:7" x14ac:dyDescent="0.25">
      <c r="C60" s="76"/>
      <c r="D60" s="76"/>
      <c r="E60" s="76"/>
      <c r="F60" s="76"/>
      <c r="G60" s="76"/>
    </row>
    <row r="61" spans="3:7" x14ac:dyDescent="0.25">
      <c r="C61" s="76"/>
      <c r="D61" s="76"/>
      <c r="E61" s="76"/>
      <c r="F61" s="76"/>
      <c r="G61" s="76"/>
    </row>
  </sheetData>
  <mergeCells count="2">
    <mergeCell ref="I4:M4"/>
    <mergeCell ref="D27:F27"/>
  </mergeCells>
  <pageMargins left="0.7" right="0.7" top="0.75" bottom="0.75" header="0.3" footer="0.3"/>
  <pageSetup orientation="portrait" horizontalDpi="0" verticalDpi="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9"/>
  <sheetViews>
    <sheetView workbookViewId="0">
      <selection activeCell="N4" sqref="N4"/>
    </sheetView>
  </sheetViews>
  <sheetFormatPr defaultColWidth="8.7109375" defaultRowHeight="15" x14ac:dyDescent="0.25"/>
  <cols>
    <col min="1" max="1" width="4" style="31" customWidth="1"/>
    <col min="2" max="2" width="14.28515625" style="21" customWidth="1"/>
    <col min="3" max="4" width="11.42578125" style="21" customWidth="1"/>
    <col min="5" max="5" width="9.42578125" style="21" customWidth="1"/>
    <col min="6" max="16384" width="8.7109375" style="21"/>
  </cols>
  <sheetData>
    <row r="1" spans="1:9" x14ac:dyDescent="0.25">
      <c r="A1" s="59"/>
      <c r="B1" s="58"/>
      <c r="C1" s="58"/>
      <c r="D1" s="58"/>
      <c r="E1" s="58"/>
      <c r="F1" s="58"/>
      <c r="G1" s="58"/>
      <c r="H1" s="58"/>
      <c r="I1" s="58"/>
    </row>
    <row r="2" spans="1:9" ht="23.25" x14ac:dyDescent="0.35">
      <c r="A2" s="59"/>
      <c r="B2" s="69" t="s">
        <v>158</v>
      </c>
      <c r="C2" s="62"/>
      <c r="D2" s="62"/>
      <c r="E2" s="62"/>
      <c r="F2" s="62"/>
      <c r="G2" s="62"/>
      <c r="H2" s="62"/>
      <c r="I2" s="62"/>
    </row>
    <row r="3" spans="1:9" ht="15.75" thickBot="1" x14ac:dyDescent="0.3">
      <c r="A3" s="59"/>
      <c r="B3" s="62"/>
      <c r="C3" s="62"/>
      <c r="D3" s="62"/>
      <c r="E3" s="62"/>
      <c r="F3" s="62"/>
      <c r="G3" s="62"/>
      <c r="H3" s="62"/>
      <c r="I3" s="62"/>
    </row>
    <row r="4" spans="1:9" ht="30.75" thickBot="1" x14ac:dyDescent="0.3">
      <c r="A4" s="59"/>
      <c r="B4" s="62"/>
      <c r="C4" s="70" t="s">
        <v>16</v>
      </c>
      <c r="D4" s="71" t="s">
        <v>17</v>
      </c>
      <c r="E4" s="62"/>
      <c r="F4" s="62"/>
      <c r="G4" s="62"/>
      <c r="H4" s="62"/>
      <c r="I4" s="62"/>
    </row>
    <row r="5" spans="1:9" x14ac:dyDescent="0.25">
      <c r="A5" s="59"/>
      <c r="B5" s="62"/>
      <c r="C5" s="72">
        <v>0</v>
      </c>
      <c r="D5" s="73">
        <v>-12000</v>
      </c>
      <c r="E5" s="62"/>
      <c r="F5" s="62"/>
      <c r="G5" s="62"/>
      <c r="H5" s="62"/>
      <c r="I5" s="62"/>
    </row>
    <row r="6" spans="1:9" x14ac:dyDescent="0.25">
      <c r="A6" s="59"/>
      <c r="B6" s="62"/>
      <c r="C6" s="64">
        <v>1</v>
      </c>
      <c r="D6" s="66">
        <v>1500</v>
      </c>
      <c r="E6" s="62"/>
      <c r="F6" s="61">
        <f>IF(OR(AND(D5&gt;0,D6&lt;0),AND(D5&lt;0,D6&gt;0)),1,0)</f>
        <v>1</v>
      </c>
      <c r="G6" s="62"/>
      <c r="H6" s="62"/>
      <c r="I6" s="62"/>
    </row>
    <row r="7" spans="1:9" x14ac:dyDescent="0.25">
      <c r="A7" s="59"/>
      <c r="B7" s="62"/>
      <c r="C7" s="64">
        <v>2</v>
      </c>
      <c r="D7" s="66">
        <v>2000</v>
      </c>
      <c r="E7" s="62"/>
      <c r="F7" s="61">
        <f t="shared" ref="F7:F15" si="0">IF(OR(AND(D6&gt;0,D7&lt;0),AND(D6&lt;0,D7&gt;0)),1,0)</f>
        <v>0</v>
      </c>
      <c r="G7" s="62"/>
      <c r="H7" s="62"/>
      <c r="I7" s="62"/>
    </row>
    <row r="8" spans="1:9" x14ac:dyDescent="0.25">
      <c r="A8" s="59"/>
      <c r="B8" s="62"/>
      <c r="C8" s="64">
        <v>3</v>
      </c>
      <c r="D8" s="66">
        <v>2500</v>
      </c>
      <c r="E8" s="62"/>
      <c r="F8" s="61">
        <f t="shared" si="0"/>
        <v>0</v>
      </c>
      <c r="G8" s="62"/>
      <c r="H8" s="62"/>
      <c r="I8" s="62"/>
    </row>
    <row r="9" spans="1:9" x14ac:dyDescent="0.25">
      <c r="A9" s="59"/>
      <c r="B9" s="62"/>
      <c r="C9" s="64">
        <v>4</v>
      </c>
      <c r="D9" s="66">
        <v>3500</v>
      </c>
      <c r="E9" s="62"/>
      <c r="F9" s="61">
        <f t="shared" si="0"/>
        <v>0</v>
      </c>
      <c r="G9" s="62"/>
      <c r="H9" s="62"/>
      <c r="I9" s="62"/>
    </row>
    <row r="10" spans="1:9" x14ac:dyDescent="0.25">
      <c r="A10" s="59"/>
      <c r="B10" s="62"/>
      <c r="C10" s="64">
        <v>5</v>
      </c>
      <c r="D10" s="66">
        <v>2500</v>
      </c>
      <c r="E10" s="62"/>
      <c r="F10" s="61">
        <f t="shared" si="0"/>
        <v>0</v>
      </c>
      <c r="G10" s="62"/>
      <c r="H10" s="62"/>
      <c r="I10" s="62"/>
    </row>
    <row r="11" spans="1:9" x14ac:dyDescent="0.25">
      <c r="A11" s="59"/>
      <c r="B11" s="62"/>
      <c r="C11" s="64">
        <v>6</v>
      </c>
      <c r="D11" s="66">
        <v>2250</v>
      </c>
      <c r="E11" s="62"/>
      <c r="F11" s="61">
        <f t="shared" si="0"/>
        <v>0</v>
      </c>
      <c r="G11" s="62"/>
      <c r="H11" s="62"/>
      <c r="I11" s="62"/>
    </row>
    <row r="12" spans="1:9" x14ac:dyDescent="0.25">
      <c r="A12" s="59"/>
      <c r="B12" s="62"/>
      <c r="C12" s="64">
        <v>7</v>
      </c>
      <c r="D12" s="66">
        <v>1850</v>
      </c>
      <c r="E12" s="62"/>
      <c r="F12" s="61">
        <f t="shared" si="0"/>
        <v>0</v>
      </c>
      <c r="G12" s="62"/>
      <c r="H12" s="62"/>
      <c r="I12" s="62"/>
    </row>
    <row r="13" spans="1:9" x14ac:dyDescent="0.25">
      <c r="A13" s="59"/>
      <c r="B13" s="62"/>
      <c r="C13" s="64">
        <v>8</v>
      </c>
      <c r="D13" s="66">
        <v>1500</v>
      </c>
      <c r="E13" s="62"/>
      <c r="F13" s="61">
        <f t="shared" si="0"/>
        <v>0</v>
      </c>
      <c r="G13" s="62"/>
      <c r="H13" s="63"/>
      <c r="I13" s="63"/>
    </row>
    <row r="14" spans="1:9" x14ac:dyDescent="0.25">
      <c r="A14" s="59"/>
      <c r="B14" s="62"/>
      <c r="C14" s="64">
        <v>9</v>
      </c>
      <c r="D14" s="66">
        <v>800</v>
      </c>
      <c r="E14" s="62"/>
      <c r="F14" s="61">
        <f t="shared" si="0"/>
        <v>0</v>
      </c>
      <c r="G14" s="62"/>
      <c r="H14" s="62"/>
      <c r="I14" s="62"/>
    </row>
    <row r="15" spans="1:9" ht="15.75" thickBot="1" x14ac:dyDescent="0.3">
      <c r="A15" s="59"/>
      <c r="B15" s="62"/>
      <c r="C15" s="65">
        <v>10</v>
      </c>
      <c r="D15" s="67">
        <v>1000</v>
      </c>
      <c r="E15" s="62"/>
      <c r="F15" s="74">
        <f t="shared" si="0"/>
        <v>0</v>
      </c>
      <c r="G15" s="62"/>
      <c r="H15" s="62"/>
      <c r="I15" s="62"/>
    </row>
    <row r="16" spans="1:9" x14ac:dyDescent="0.25">
      <c r="A16" s="59"/>
      <c r="B16" s="58"/>
      <c r="C16" s="58"/>
      <c r="D16" s="58"/>
      <c r="E16" s="58"/>
      <c r="F16" s="61">
        <f>SUM(F6:F15)</f>
        <v>1</v>
      </c>
      <c r="G16" s="58"/>
      <c r="H16" s="58"/>
      <c r="I16" s="58"/>
    </row>
    <row r="17" spans="1:9" x14ac:dyDescent="0.25">
      <c r="A17" s="59"/>
      <c r="B17" s="58"/>
      <c r="C17" s="58"/>
      <c r="D17" s="58"/>
      <c r="E17" s="58"/>
      <c r="F17" s="58"/>
      <c r="G17" s="58"/>
      <c r="H17" s="58"/>
      <c r="I17" s="58"/>
    </row>
    <row r="18" spans="1:9" ht="15.75" thickBot="1" x14ac:dyDescent="0.3">
      <c r="A18" s="59"/>
      <c r="B18" s="62"/>
      <c r="C18" s="62"/>
      <c r="D18" s="62"/>
      <c r="E18" s="58"/>
      <c r="F18" s="58"/>
      <c r="G18" s="58"/>
      <c r="H18" s="58"/>
      <c r="I18" s="58"/>
    </row>
    <row r="19" spans="1:9" ht="15.75" thickBot="1" x14ac:dyDescent="0.3">
      <c r="A19" s="59"/>
      <c r="B19" s="68" t="s">
        <v>20</v>
      </c>
      <c r="C19" s="142">
        <f>IF(F16&gt;1,"Not Applicable",IRR(D5:D15))</f>
        <v>0.11003402785737215</v>
      </c>
      <c r="D19" s="143"/>
      <c r="E19" s="58"/>
      <c r="F19" s="58"/>
      <c r="G19" s="58"/>
      <c r="H19" s="58"/>
      <c r="I19" s="58"/>
    </row>
  </sheetData>
  <mergeCells count="1">
    <mergeCell ref="C19:D19"/>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S97"/>
  <sheetViews>
    <sheetView tabSelected="1" workbookViewId="0">
      <selection activeCell="R7" sqref="R7"/>
    </sheetView>
  </sheetViews>
  <sheetFormatPr defaultRowHeight="15" x14ac:dyDescent="0.25"/>
  <cols>
    <col min="1" max="1" width="4.140625" customWidth="1"/>
    <col min="2" max="2" width="9.5703125" customWidth="1"/>
    <col min="3" max="3" width="4.85546875" customWidth="1"/>
    <col min="4" max="4" width="5" customWidth="1"/>
    <col min="13" max="13" width="29.5703125" customWidth="1"/>
    <col min="14" max="14" width="2" customWidth="1"/>
  </cols>
  <sheetData>
    <row r="2" spans="2:14" ht="21" x14ac:dyDescent="0.35">
      <c r="B2" s="100"/>
      <c r="C2" s="100"/>
      <c r="D2" s="146" t="s">
        <v>123</v>
      </c>
      <c r="E2" s="146"/>
      <c r="F2" s="146"/>
      <c r="G2" s="146"/>
      <c r="H2" s="146"/>
      <c r="I2" s="146"/>
      <c r="J2" s="146"/>
      <c r="K2" s="146"/>
      <c r="L2" s="146"/>
      <c r="M2" s="146"/>
      <c r="N2" s="146"/>
    </row>
    <row r="3" spans="2:14" ht="18.75" x14ac:dyDescent="0.3">
      <c r="B3" s="100"/>
      <c r="C3" s="100"/>
      <c r="D3" s="147" t="s">
        <v>124</v>
      </c>
      <c r="E3" s="147"/>
      <c r="F3" s="147"/>
      <c r="G3" s="147"/>
      <c r="H3" s="147"/>
      <c r="I3" s="147"/>
      <c r="J3" s="147"/>
      <c r="K3" s="147"/>
      <c r="L3" s="147"/>
      <c r="M3" s="147"/>
      <c r="N3" s="147"/>
    </row>
    <row r="4" spans="2:14" ht="15.75" thickBot="1" x14ac:dyDescent="0.3">
      <c r="B4" s="100"/>
      <c r="C4" s="100"/>
      <c r="D4" s="100"/>
      <c r="E4" s="100"/>
      <c r="F4" s="100"/>
      <c r="G4" s="100"/>
      <c r="H4" s="100"/>
      <c r="I4" s="100"/>
      <c r="J4" s="100"/>
      <c r="K4" s="100"/>
      <c r="L4" s="100"/>
      <c r="M4" s="100"/>
      <c r="N4" s="100"/>
    </row>
    <row r="5" spans="2:14" ht="16.5" thickBot="1" x14ac:dyDescent="0.3">
      <c r="B5" s="102" t="s">
        <v>125</v>
      </c>
      <c r="C5" s="103" t="s">
        <v>126</v>
      </c>
      <c r="D5" s="144" t="s">
        <v>127</v>
      </c>
      <c r="E5" s="144"/>
      <c r="F5" s="144"/>
      <c r="G5" s="144"/>
      <c r="H5" s="144"/>
      <c r="I5" s="144"/>
      <c r="J5" s="144"/>
      <c r="K5" s="144"/>
      <c r="L5" s="144"/>
      <c r="M5" s="144"/>
      <c r="N5" s="144"/>
    </row>
    <row r="6" spans="2:14" ht="62.45" customHeight="1" x14ac:dyDescent="0.25">
      <c r="B6" s="100"/>
      <c r="C6" s="104"/>
      <c r="D6" s="144"/>
      <c r="E6" s="144"/>
      <c r="F6" s="144"/>
      <c r="G6" s="144"/>
      <c r="H6" s="144"/>
      <c r="I6" s="144"/>
      <c r="J6" s="144"/>
      <c r="K6" s="144"/>
      <c r="L6" s="144"/>
      <c r="M6" s="144"/>
      <c r="N6" s="144"/>
    </row>
    <row r="7" spans="2:14" ht="175.15" customHeight="1" x14ac:dyDescent="0.25">
      <c r="B7" s="100"/>
      <c r="C7" s="104"/>
      <c r="D7" s="148"/>
      <c r="E7" s="148"/>
      <c r="F7" s="148"/>
      <c r="G7" s="148"/>
      <c r="H7" s="148"/>
      <c r="I7" s="148"/>
      <c r="J7" s="148"/>
      <c r="K7" s="148"/>
      <c r="L7" s="148"/>
      <c r="M7" s="148"/>
      <c r="N7" s="148"/>
    </row>
    <row r="8" spans="2:14" ht="15.75" x14ac:dyDescent="0.25">
      <c r="B8" s="100"/>
      <c r="C8" s="104"/>
      <c r="D8" s="100"/>
      <c r="E8" s="100"/>
      <c r="F8" s="100"/>
      <c r="G8" s="100"/>
      <c r="H8" s="100"/>
      <c r="I8" s="100"/>
      <c r="J8" s="100"/>
      <c r="K8" s="100"/>
      <c r="L8" s="100"/>
      <c r="M8" s="100"/>
      <c r="N8" s="100"/>
    </row>
    <row r="9" spans="2:14" ht="15.75" x14ac:dyDescent="0.25">
      <c r="B9" s="100"/>
      <c r="C9" s="104"/>
      <c r="D9" s="101" t="s">
        <v>128</v>
      </c>
      <c r="E9" s="100"/>
      <c r="F9" s="100"/>
      <c r="G9" s="100"/>
      <c r="H9" s="100"/>
      <c r="I9" s="100"/>
      <c r="J9" s="100"/>
      <c r="K9" s="100"/>
      <c r="L9" s="100"/>
      <c r="M9" s="100"/>
      <c r="N9" s="100"/>
    </row>
    <row r="10" spans="2:14" ht="15.75" x14ac:dyDescent="0.25">
      <c r="B10" s="100"/>
      <c r="C10" s="104"/>
      <c r="D10" s="101" t="s">
        <v>129</v>
      </c>
      <c r="E10" s="100"/>
      <c r="F10" s="100"/>
      <c r="G10" s="100"/>
      <c r="H10" s="100"/>
      <c r="I10" s="100"/>
      <c r="J10" s="100"/>
      <c r="K10" s="100"/>
      <c r="L10" s="100"/>
      <c r="M10" s="100"/>
      <c r="N10" s="100"/>
    </row>
    <row r="11" spans="2:14" ht="15.75" x14ac:dyDescent="0.25">
      <c r="B11" s="100"/>
      <c r="C11" s="104"/>
      <c r="D11" s="101" t="s">
        <v>130</v>
      </c>
      <c r="E11" s="100"/>
      <c r="F11" s="100"/>
      <c r="G11" s="100"/>
      <c r="H11" s="100"/>
      <c r="I11" s="100"/>
      <c r="J11" s="100"/>
      <c r="K11" s="100"/>
      <c r="L11" s="100"/>
      <c r="M11" s="100"/>
      <c r="N11" s="100"/>
    </row>
    <row r="12" spans="2:14" ht="15.75" x14ac:dyDescent="0.25">
      <c r="B12" s="100"/>
      <c r="C12" s="104"/>
      <c r="D12" s="101" t="s">
        <v>131</v>
      </c>
      <c r="E12" s="100"/>
      <c r="F12" s="100"/>
      <c r="G12" s="100"/>
      <c r="H12" s="100"/>
      <c r="I12" s="100"/>
      <c r="J12" s="100"/>
      <c r="K12" s="100"/>
      <c r="L12" s="100"/>
      <c r="M12" s="100"/>
      <c r="N12" s="100"/>
    </row>
    <row r="13" spans="2:14" ht="15.75" x14ac:dyDescent="0.25">
      <c r="B13" s="100"/>
      <c r="C13" s="104"/>
      <c r="D13" s="101" t="s">
        <v>132</v>
      </c>
      <c r="E13" s="100"/>
      <c r="F13" s="100"/>
      <c r="G13" s="100"/>
      <c r="H13" s="100"/>
      <c r="I13" s="100"/>
      <c r="J13" s="100"/>
      <c r="K13" s="100"/>
      <c r="L13" s="100"/>
      <c r="M13" s="100"/>
      <c r="N13" s="100"/>
    </row>
    <row r="14" spans="2:14" s="116" customFormat="1" ht="16.5" thickBot="1" x14ac:dyDescent="0.3">
      <c r="C14" s="104"/>
      <c r="D14" s="101"/>
    </row>
    <row r="15" spans="2:14" s="116" customFormat="1" ht="16.5" thickBot="1" x14ac:dyDescent="0.3">
      <c r="B15" s="102" t="s">
        <v>125</v>
      </c>
      <c r="C15" s="103" t="s">
        <v>133</v>
      </c>
      <c r="D15" s="144" t="s">
        <v>167</v>
      </c>
      <c r="E15" s="144"/>
      <c r="F15" s="144"/>
      <c r="G15" s="144"/>
      <c r="H15" s="144"/>
      <c r="I15" s="144"/>
      <c r="J15" s="144"/>
      <c r="K15" s="144"/>
      <c r="L15" s="144"/>
      <c r="M15" s="144"/>
      <c r="N15" s="144"/>
    </row>
    <row r="16" spans="2:14" s="116" customFormat="1" ht="23.45" customHeight="1" x14ac:dyDescent="0.25">
      <c r="C16" s="104"/>
      <c r="D16" s="144"/>
      <c r="E16" s="144"/>
      <c r="F16" s="144"/>
      <c r="G16" s="144"/>
      <c r="H16" s="144"/>
      <c r="I16" s="144"/>
      <c r="J16" s="144"/>
      <c r="K16" s="144"/>
      <c r="L16" s="144"/>
      <c r="M16" s="144"/>
      <c r="N16" s="144"/>
    </row>
    <row r="17" spans="2:14" s="116" customFormat="1" ht="15.75" x14ac:dyDescent="0.25">
      <c r="C17" s="104"/>
      <c r="D17" s="101"/>
    </row>
    <row r="18" spans="2:14" s="116" customFormat="1" ht="15.75" x14ac:dyDescent="0.25">
      <c r="C18" s="104"/>
      <c r="D18" s="101" t="s">
        <v>128</v>
      </c>
      <c r="E18" s="116" t="s">
        <v>168</v>
      </c>
    </row>
    <row r="19" spans="2:14" s="116" customFormat="1" ht="15.75" x14ac:dyDescent="0.25">
      <c r="C19" s="104"/>
      <c r="D19" s="101" t="s">
        <v>129</v>
      </c>
      <c r="E19" s="116" t="s">
        <v>169</v>
      </c>
    </row>
    <row r="20" spans="2:14" s="116" customFormat="1" ht="15.75" x14ac:dyDescent="0.25">
      <c r="C20" s="104"/>
      <c r="D20" s="101" t="s">
        <v>130</v>
      </c>
      <c r="E20" s="116" t="s">
        <v>170</v>
      </c>
    </row>
    <row r="21" spans="2:14" s="116" customFormat="1" ht="15.75" x14ac:dyDescent="0.25">
      <c r="C21" s="104"/>
      <c r="D21" s="101" t="s">
        <v>131</v>
      </c>
      <c r="E21" s="116" t="s">
        <v>171</v>
      </c>
    </row>
    <row r="22" spans="2:14" s="116" customFormat="1" ht="16.5" thickBot="1" x14ac:dyDescent="0.3">
      <c r="C22" s="104"/>
      <c r="D22" s="101"/>
    </row>
    <row r="23" spans="2:14" s="116" customFormat="1" ht="16.5" thickBot="1" x14ac:dyDescent="0.3">
      <c r="B23" s="102" t="s">
        <v>142</v>
      </c>
      <c r="C23" s="103" t="s">
        <v>143</v>
      </c>
      <c r="D23" s="144" t="s">
        <v>172</v>
      </c>
      <c r="E23" s="144"/>
      <c r="F23" s="144"/>
      <c r="G23" s="144"/>
      <c r="H23" s="144"/>
      <c r="I23" s="144"/>
      <c r="J23" s="144"/>
      <c r="K23" s="144"/>
      <c r="L23" s="144"/>
      <c r="M23" s="144"/>
      <c r="N23" s="144"/>
    </row>
    <row r="24" spans="2:14" s="116" customFormat="1" ht="14.25" customHeight="1" x14ac:dyDescent="0.25">
      <c r="C24" s="104"/>
      <c r="D24" s="144"/>
      <c r="E24" s="144"/>
      <c r="F24" s="144"/>
      <c r="G24" s="144"/>
      <c r="H24" s="144"/>
      <c r="I24" s="144"/>
      <c r="J24" s="144"/>
      <c r="K24" s="144"/>
      <c r="L24" s="144"/>
      <c r="M24" s="144"/>
      <c r="N24" s="144"/>
    </row>
    <row r="25" spans="2:14" s="116" customFormat="1" ht="15.75" x14ac:dyDescent="0.25">
      <c r="C25" s="104"/>
      <c r="D25" s="101" t="s">
        <v>128</v>
      </c>
      <c r="E25" s="116" t="s">
        <v>173</v>
      </c>
    </row>
    <row r="26" spans="2:14" s="116" customFormat="1" ht="15.75" x14ac:dyDescent="0.25">
      <c r="C26" s="104"/>
      <c r="D26" s="101" t="s">
        <v>129</v>
      </c>
      <c r="E26" s="116" t="s">
        <v>174</v>
      </c>
    </row>
    <row r="27" spans="2:14" s="116" customFormat="1" ht="15.75" x14ac:dyDescent="0.25">
      <c r="C27" s="104"/>
      <c r="D27" s="101" t="s">
        <v>130</v>
      </c>
      <c r="E27" s="116" t="s">
        <v>170</v>
      </c>
    </row>
    <row r="28" spans="2:14" s="116" customFormat="1" ht="15.75" x14ac:dyDescent="0.25">
      <c r="C28" s="104"/>
      <c r="D28" s="101" t="s">
        <v>131</v>
      </c>
      <c r="E28" s="116" t="s">
        <v>171</v>
      </c>
    </row>
    <row r="29" spans="2:14" s="116" customFormat="1" ht="16.5" thickBot="1" x14ac:dyDescent="0.3">
      <c r="C29" s="104"/>
      <c r="D29" s="101"/>
    </row>
    <row r="30" spans="2:14" s="116" customFormat="1" ht="16.5" thickBot="1" x14ac:dyDescent="0.3">
      <c r="B30" s="102" t="s">
        <v>150</v>
      </c>
      <c r="C30" s="103" t="s">
        <v>147</v>
      </c>
      <c r="D30" s="144" t="s">
        <v>177</v>
      </c>
      <c r="E30" s="144"/>
      <c r="F30" s="144"/>
      <c r="G30" s="144"/>
      <c r="H30" s="144"/>
      <c r="I30" s="144"/>
      <c r="J30" s="144"/>
      <c r="K30" s="144"/>
      <c r="L30" s="144"/>
      <c r="M30" s="144"/>
      <c r="N30" s="144"/>
    </row>
    <row r="31" spans="2:14" s="116" customFormat="1" ht="27" customHeight="1" x14ac:dyDescent="0.25">
      <c r="C31" s="104"/>
      <c r="D31" s="144"/>
      <c r="E31" s="144"/>
      <c r="F31" s="144"/>
      <c r="G31" s="144"/>
      <c r="H31" s="144"/>
      <c r="I31" s="144"/>
      <c r="J31" s="144"/>
      <c r="K31" s="144"/>
      <c r="L31" s="144"/>
      <c r="M31" s="144"/>
      <c r="N31" s="144"/>
    </row>
    <row r="32" spans="2:14" s="116" customFormat="1" ht="15.75" x14ac:dyDescent="0.25">
      <c r="C32" s="104"/>
      <c r="D32" s="101" t="s">
        <v>128</v>
      </c>
      <c r="E32" s="145" t="s">
        <v>175</v>
      </c>
      <c r="F32" s="145"/>
      <c r="G32" s="145"/>
      <c r="H32" s="145"/>
      <c r="I32" s="145"/>
      <c r="J32" s="145"/>
      <c r="K32" s="145"/>
      <c r="L32" s="145"/>
      <c r="M32" s="145"/>
    </row>
    <row r="33" spans="2:14" s="116" customFormat="1" ht="15.75" x14ac:dyDescent="0.25">
      <c r="C33" s="104"/>
      <c r="D33" s="101" t="s">
        <v>129</v>
      </c>
      <c r="E33" s="145" t="s">
        <v>176</v>
      </c>
      <c r="F33" s="145"/>
      <c r="G33" s="145"/>
      <c r="H33" s="145"/>
      <c r="I33" s="145"/>
      <c r="J33" s="145"/>
      <c r="K33" s="145"/>
      <c r="L33" s="145"/>
      <c r="M33" s="145"/>
    </row>
    <row r="34" spans="2:14" s="116" customFormat="1" ht="15.75" x14ac:dyDescent="0.25">
      <c r="C34" s="104"/>
      <c r="D34" s="101" t="s">
        <v>130</v>
      </c>
      <c r="E34" s="116" t="s">
        <v>170</v>
      </c>
    </row>
    <row r="35" spans="2:14" s="116" customFormat="1" ht="15.75" x14ac:dyDescent="0.25">
      <c r="C35" s="104"/>
      <c r="D35" s="101" t="s">
        <v>131</v>
      </c>
      <c r="E35" s="116" t="s">
        <v>171</v>
      </c>
    </row>
    <row r="36" spans="2:14" s="116" customFormat="1" ht="16.5" thickBot="1" x14ac:dyDescent="0.3">
      <c r="C36" s="104"/>
      <c r="D36" s="101"/>
    </row>
    <row r="37" spans="2:14" s="116" customFormat="1" ht="16.5" thickBot="1" x14ac:dyDescent="0.3">
      <c r="B37" s="102" t="s">
        <v>142</v>
      </c>
      <c r="C37" s="103" t="s">
        <v>149</v>
      </c>
      <c r="D37" s="144" t="s">
        <v>178</v>
      </c>
      <c r="E37" s="144"/>
      <c r="F37" s="144"/>
      <c r="G37" s="144"/>
      <c r="H37" s="144"/>
      <c r="I37" s="144"/>
      <c r="J37" s="144"/>
      <c r="K37" s="144"/>
      <c r="L37" s="144"/>
      <c r="M37" s="144"/>
      <c r="N37" s="144"/>
    </row>
    <row r="38" spans="2:14" s="116" customFormat="1" ht="13.5" customHeight="1" x14ac:dyDescent="0.25">
      <c r="C38" s="104"/>
      <c r="D38" s="144"/>
      <c r="E38" s="144"/>
      <c r="F38" s="144"/>
      <c r="G38" s="144"/>
      <c r="H38" s="144"/>
      <c r="I38" s="144"/>
      <c r="J38" s="144"/>
      <c r="K38" s="144"/>
      <c r="L38" s="144"/>
      <c r="M38" s="144"/>
      <c r="N38" s="144"/>
    </row>
    <row r="39" spans="2:14" s="116" customFormat="1" ht="15.75" x14ac:dyDescent="0.25">
      <c r="C39" s="104"/>
      <c r="D39" s="101" t="s">
        <v>128</v>
      </c>
      <c r="E39" s="145" t="s">
        <v>179</v>
      </c>
      <c r="F39" s="145"/>
      <c r="G39" s="145"/>
      <c r="H39" s="145"/>
      <c r="I39" s="145"/>
      <c r="J39" s="145"/>
      <c r="K39" s="145"/>
      <c r="L39" s="145"/>
      <c r="M39" s="145"/>
    </row>
    <row r="40" spans="2:14" s="116" customFormat="1" ht="15.75" x14ac:dyDescent="0.25">
      <c r="C40" s="104"/>
      <c r="D40" s="101" t="s">
        <v>129</v>
      </c>
      <c r="E40" s="145" t="s">
        <v>180</v>
      </c>
      <c r="F40" s="145"/>
      <c r="G40" s="145"/>
      <c r="H40" s="145"/>
      <c r="I40" s="145"/>
      <c r="J40" s="145"/>
      <c r="K40" s="145"/>
      <c r="L40" s="145"/>
      <c r="M40" s="145"/>
    </row>
    <row r="41" spans="2:14" s="116" customFormat="1" ht="15.75" x14ac:dyDescent="0.25">
      <c r="C41" s="104"/>
      <c r="D41" s="101" t="s">
        <v>130</v>
      </c>
      <c r="E41" s="116" t="s">
        <v>170</v>
      </c>
    </row>
    <row r="42" spans="2:14" s="116" customFormat="1" ht="15.75" x14ac:dyDescent="0.25">
      <c r="C42" s="104"/>
      <c r="D42" s="101" t="s">
        <v>131</v>
      </c>
      <c r="E42" s="116" t="s">
        <v>171</v>
      </c>
    </row>
    <row r="43" spans="2:14" s="116" customFormat="1" ht="16.5" thickBot="1" x14ac:dyDescent="0.3">
      <c r="C43" s="104"/>
      <c r="D43" s="101"/>
    </row>
    <row r="44" spans="2:14" s="116" customFormat="1" ht="16.5" thickBot="1" x14ac:dyDescent="0.3">
      <c r="B44" s="102" t="s">
        <v>148</v>
      </c>
      <c r="C44" s="103" t="s">
        <v>151</v>
      </c>
      <c r="D44" s="144" t="s">
        <v>144</v>
      </c>
      <c r="E44" s="144"/>
      <c r="F44" s="144"/>
      <c r="G44" s="144"/>
      <c r="H44" s="144"/>
      <c r="I44" s="144"/>
      <c r="J44" s="144"/>
      <c r="K44" s="144"/>
      <c r="L44" s="144"/>
      <c r="M44" s="144"/>
      <c r="N44" s="144"/>
    </row>
    <row r="45" spans="2:14" s="116" customFormat="1" ht="15.75" x14ac:dyDescent="0.25">
      <c r="C45" s="104"/>
      <c r="D45" s="144"/>
      <c r="E45" s="144"/>
      <c r="F45" s="144"/>
      <c r="G45" s="144"/>
      <c r="H45" s="144"/>
      <c r="I45" s="144"/>
      <c r="J45" s="144"/>
      <c r="K45" s="144"/>
      <c r="L45" s="144"/>
      <c r="M45" s="144"/>
      <c r="N45" s="144"/>
    </row>
    <row r="46" spans="2:14" s="116" customFormat="1" ht="33" customHeight="1" x14ac:dyDescent="0.25">
      <c r="D46" s="105" t="s">
        <v>134</v>
      </c>
      <c r="E46" s="144" t="s">
        <v>145</v>
      </c>
      <c r="F46" s="144"/>
      <c r="G46" s="144"/>
      <c r="H46" s="144"/>
      <c r="I46" s="144"/>
      <c r="J46" s="144"/>
      <c r="K46" s="144"/>
      <c r="L46" s="144"/>
      <c r="M46" s="144"/>
      <c r="N46" s="120"/>
    </row>
    <row r="47" spans="2:14" s="116" customFormat="1" ht="33.6" customHeight="1" x14ac:dyDescent="0.25">
      <c r="D47" s="105" t="s">
        <v>135</v>
      </c>
      <c r="E47" s="144" t="s">
        <v>146</v>
      </c>
      <c r="F47" s="144"/>
      <c r="G47" s="144"/>
      <c r="H47" s="144"/>
      <c r="I47" s="144"/>
      <c r="J47" s="144"/>
      <c r="K47" s="144"/>
      <c r="L47" s="144"/>
      <c r="M47" s="144"/>
      <c r="N47" s="120"/>
    </row>
    <row r="48" spans="2:14" s="116" customFormat="1" ht="23.25" customHeight="1" x14ac:dyDescent="0.25">
      <c r="D48" s="105" t="s">
        <v>137</v>
      </c>
      <c r="E48" s="145" t="s">
        <v>181</v>
      </c>
      <c r="F48" s="145"/>
      <c r="G48" s="145"/>
      <c r="H48" s="145"/>
      <c r="I48" s="145"/>
      <c r="J48" s="145"/>
      <c r="K48" s="145"/>
      <c r="L48" s="145"/>
      <c r="M48" s="145"/>
      <c r="N48" s="120"/>
    </row>
    <row r="49" spans="2:14" s="116" customFormat="1" ht="15.75" x14ac:dyDescent="0.25">
      <c r="D49" s="105" t="s">
        <v>138</v>
      </c>
      <c r="E49" s="145" t="s">
        <v>139</v>
      </c>
      <c r="F49" s="145"/>
      <c r="G49" s="145"/>
      <c r="H49" s="145"/>
      <c r="I49" s="145"/>
      <c r="J49" s="145"/>
      <c r="K49" s="145"/>
      <c r="L49" s="145"/>
      <c r="M49" s="145"/>
      <c r="N49" s="120"/>
    </row>
    <row r="50" spans="2:14" s="116" customFormat="1" ht="15.75" x14ac:dyDescent="0.25">
      <c r="D50" s="105" t="s">
        <v>140</v>
      </c>
      <c r="E50" s="145" t="s">
        <v>141</v>
      </c>
      <c r="F50" s="145"/>
      <c r="G50" s="145"/>
      <c r="H50" s="145"/>
      <c r="I50" s="145"/>
      <c r="J50" s="145"/>
      <c r="K50" s="145"/>
      <c r="L50" s="145"/>
      <c r="M50" s="145"/>
      <c r="N50" s="120"/>
    </row>
    <row r="51" spans="2:14" s="116" customFormat="1" ht="16.5" thickBot="1" x14ac:dyDescent="0.3">
      <c r="C51" s="104"/>
      <c r="D51" s="101"/>
    </row>
    <row r="52" spans="2:14" s="116" customFormat="1" ht="16.5" thickBot="1" x14ac:dyDescent="0.3">
      <c r="B52" s="102" t="s">
        <v>142</v>
      </c>
      <c r="C52" s="103" t="s">
        <v>152</v>
      </c>
      <c r="D52" s="144" t="s">
        <v>182</v>
      </c>
      <c r="E52" s="144"/>
      <c r="F52" s="144"/>
      <c r="G52" s="144"/>
      <c r="H52" s="144"/>
      <c r="I52" s="144"/>
      <c r="J52" s="144"/>
      <c r="K52" s="144"/>
      <c r="L52" s="144"/>
      <c r="M52" s="144"/>
      <c r="N52" s="144"/>
    </row>
    <row r="53" spans="2:14" s="116" customFormat="1" ht="13.5" customHeight="1" x14ac:dyDescent="0.25">
      <c r="C53" s="104"/>
      <c r="D53" s="144"/>
      <c r="E53" s="144"/>
      <c r="F53" s="144"/>
      <c r="G53" s="144"/>
      <c r="H53" s="144"/>
      <c r="I53" s="144"/>
      <c r="J53" s="144"/>
      <c r="K53" s="144"/>
      <c r="L53" s="144"/>
      <c r="M53" s="144"/>
      <c r="N53" s="144"/>
    </row>
    <row r="54" spans="2:14" s="116" customFormat="1" ht="15.75" x14ac:dyDescent="0.25">
      <c r="C54" s="104"/>
      <c r="D54" s="101" t="s">
        <v>128</v>
      </c>
      <c r="E54" s="145" t="b">
        <v>1</v>
      </c>
      <c r="F54" s="145"/>
      <c r="G54" s="145"/>
      <c r="H54" s="145"/>
      <c r="I54" s="145"/>
      <c r="J54" s="145"/>
      <c r="K54" s="145"/>
      <c r="L54" s="145"/>
      <c r="M54" s="145"/>
    </row>
    <row r="55" spans="2:14" s="116" customFormat="1" ht="15.75" x14ac:dyDescent="0.25">
      <c r="C55" s="104"/>
      <c r="D55" s="101" t="s">
        <v>129</v>
      </c>
      <c r="E55" s="145" t="b">
        <v>0</v>
      </c>
      <c r="F55" s="145"/>
      <c r="G55" s="145"/>
      <c r="H55" s="145"/>
      <c r="I55" s="145"/>
      <c r="J55" s="145"/>
      <c r="K55" s="145"/>
      <c r="L55" s="145"/>
      <c r="M55" s="145"/>
    </row>
    <row r="56" spans="2:14" s="116" customFormat="1" ht="16.5" thickBot="1" x14ac:dyDescent="0.3">
      <c r="C56" s="104"/>
      <c r="D56" s="101"/>
    </row>
    <row r="57" spans="2:14" s="116" customFormat="1" ht="16.5" thickBot="1" x14ac:dyDescent="0.3">
      <c r="B57" s="102" t="s">
        <v>142</v>
      </c>
      <c r="C57" s="103" t="s">
        <v>153</v>
      </c>
      <c r="D57" s="144" t="s">
        <v>136</v>
      </c>
      <c r="E57" s="144"/>
      <c r="F57" s="144"/>
      <c r="G57" s="144"/>
      <c r="H57" s="144"/>
      <c r="I57" s="144"/>
      <c r="J57" s="144"/>
      <c r="K57" s="144"/>
      <c r="L57" s="144"/>
      <c r="M57" s="144"/>
      <c r="N57" s="144"/>
    </row>
    <row r="58" spans="2:14" s="116" customFormat="1" ht="13.5" customHeight="1" x14ac:dyDescent="0.25">
      <c r="C58" s="104"/>
      <c r="D58" s="144"/>
      <c r="E58" s="144"/>
      <c r="F58" s="144"/>
      <c r="G58" s="144"/>
      <c r="H58" s="144"/>
      <c r="I58" s="144"/>
      <c r="J58" s="144"/>
      <c r="K58" s="144"/>
      <c r="L58" s="144"/>
      <c r="M58" s="144"/>
      <c r="N58" s="144"/>
    </row>
    <row r="59" spans="2:14" s="116" customFormat="1" ht="15.75" x14ac:dyDescent="0.25">
      <c r="C59" s="104"/>
      <c r="D59" s="101" t="s">
        <v>128</v>
      </c>
      <c r="E59" s="145" t="b">
        <v>1</v>
      </c>
      <c r="F59" s="145"/>
      <c r="G59" s="145"/>
      <c r="H59" s="145"/>
      <c r="I59" s="145"/>
      <c r="J59" s="145"/>
      <c r="K59" s="145"/>
      <c r="L59" s="145"/>
      <c r="M59" s="145"/>
    </row>
    <row r="60" spans="2:14" s="116" customFormat="1" ht="15.75" x14ac:dyDescent="0.25">
      <c r="C60" s="104"/>
      <c r="D60" s="101" t="s">
        <v>129</v>
      </c>
      <c r="E60" s="145" t="b">
        <v>0</v>
      </c>
      <c r="F60" s="145"/>
      <c r="G60" s="145"/>
      <c r="H60" s="145"/>
      <c r="I60" s="145"/>
      <c r="J60" s="145"/>
      <c r="K60" s="145"/>
      <c r="L60" s="145"/>
      <c r="M60" s="145"/>
    </row>
    <row r="61" spans="2:14" s="116" customFormat="1" ht="16.5" thickBot="1" x14ac:dyDescent="0.3">
      <c r="C61" s="104"/>
      <c r="D61" s="101"/>
    </row>
    <row r="62" spans="2:14" s="116" customFormat="1" ht="16.5" thickBot="1" x14ac:dyDescent="0.3">
      <c r="B62" s="102" t="s">
        <v>125</v>
      </c>
      <c r="C62" s="103" t="s">
        <v>154</v>
      </c>
      <c r="D62" s="144" t="s">
        <v>183</v>
      </c>
      <c r="E62" s="144"/>
      <c r="F62" s="144"/>
      <c r="G62" s="144"/>
      <c r="H62" s="144"/>
      <c r="I62" s="144"/>
      <c r="J62" s="144"/>
      <c r="K62" s="144"/>
      <c r="L62" s="144"/>
      <c r="M62" s="144"/>
      <c r="N62" s="144"/>
    </row>
    <row r="63" spans="2:14" s="116" customFormat="1" ht="13.5" customHeight="1" x14ac:dyDescent="0.25">
      <c r="C63" s="104"/>
      <c r="D63" s="144"/>
      <c r="E63" s="144"/>
      <c r="F63" s="144"/>
      <c r="G63" s="144"/>
      <c r="H63" s="144"/>
      <c r="I63" s="144"/>
      <c r="J63" s="144"/>
      <c r="K63" s="144"/>
      <c r="L63" s="144"/>
      <c r="M63" s="144"/>
      <c r="N63" s="144"/>
    </row>
    <row r="64" spans="2:14" s="116" customFormat="1" ht="15.75" x14ac:dyDescent="0.25">
      <c r="C64" s="104"/>
      <c r="D64" s="101" t="s">
        <v>128</v>
      </c>
      <c r="E64" s="145" t="b">
        <v>1</v>
      </c>
      <c r="F64" s="145"/>
      <c r="G64" s="145"/>
      <c r="H64" s="145"/>
      <c r="I64" s="145"/>
      <c r="J64" s="145"/>
      <c r="K64" s="145"/>
      <c r="L64" s="145"/>
      <c r="M64" s="145"/>
    </row>
    <row r="65" spans="2:14" s="116" customFormat="1" ht="15.75" x14ac:dyDescent="0.25">
      <c r="C65" s="104"/>
      <c r="D65" s="101" t="s">
        <v>129</v>
      </c>
      <c r="E65" s="145" t="b">
        <v>0</v>
      </c>
      <c r="F65" s="145"/>
      <c r="G65" s="145"/>
      <c r="H65" s="145"/>
      <c r="I65" s="145"/>
      <c r="J65" s="145"/>
      <c r="K65" s="145"/>
      <c r="L65" s="145"/>
      <c r="M65" s="145"/>
    </row>
    <row r="66" spans="2:14" s="116" customFormat="1" ht="16.5" thickBot="1" x14ac:dyDescent="0.3">
      <c r="C66" s="104"/>
      <c r="D66" s="101"/>
    </row>
    <row r="67" spans="2:14" s="116" customFormat="1" ht="16.5" thickBot="1" x14ac:dyDescent="0.3">
      <c r="B67" s="102" t="s">
        <v>142</v>
      </c>
      <c r="C67" s="103" t="s">
        <v>155</v>
      </c>
      <c r="D67" s="144" t="s">
        <v>184</v>
      </c>
      <c r="E67" s="144"/>
      <c r="F67" s="144"/>
      <c r="G67" s="144"/>
      <c r="H67" s="144"/>
      <c r="I67" s="144"/>
      <c r="J67" s="144"/>
      <c r="K67" s="144"/>
      <c r="L67" s="144"/>
      <c r="M67" s="144"/>
      <c r="N67" s="144"/>
    </row>
    <row r="68" spans="2:14" s="116" customFormat="1" ht="24" customHeight="1" x14ac:dyDescent="0.25">
      <c r="C68" s="104"/>
      <c r="D68" s="144"/>
      <c r="E68" s="144"/>
      <c r="F68" s="144"/>
      <c r="G68" s="144"/>
      <c r="H68" s="144"/>
      <c r="I68" s="144"/>
      <c r="J68" s="144"/>
      <c r="K68" s="144"/>
      <c r="L68" s="144"/>
      <c r="M68" s="144"/>
      <c r="N68" s="144"/>
    </row>
    <row r="69" spans="2:14" s="116" customFormat="1" ht="15.75" x14ac:dyDescent="0.25">
      <c r="C69" s="104"/>
      <c r="D69" s="101" t="s">
        <v>128</v>
      </c>
      <c r="E69" s="145" t="b">
        <v>1</v>
      </c>
      <c r="F69" s="145"/>
      <c r="G69" s="145"/>
      <c r="H69" s="145"/>
      <c r="I69" s="145"/>
      <c r="J69" s="145"/>
      <c r="K69" s="145"/>
      <c r="L69" s="145"/>
      <c r="M69" s="145"/>
    </row>
    <row r="70" spans="2:14" s="116" customFormat="1" ht="15.75" x14ac:dyDescent="0.25">
      <c r="C70" s="104"/>
      <c r="D70" s="101" t="s">
        <v>129</v>
      </c>
      <c r="E70" s="145" t="b">
        <v>0</v>
      </c>
      <c r="F70" s="145"/>
      <c r="G70" s="145"/>
      <c r="H70" s="145"/>
      <c r="I70" s="145"/>
      <c r="J70" s="145"/>
      <c r="K70" s="145"/>
      <c r="L70" s="145"/>
      <c r="M70" s="145"/>
    </row>
    <row r="71" spans="2:14" s="116" customFormat="1" ht="16.5" thickBot="1" x14ac:dyDescent="0.3">
      <c r="C71" s="104"/>
      <c r="D71" s="101"/>
      <c r="E71" s="120"/>
      <c r="F71" s="120"/>
      <c r="G71" s="120"/>
      <c r="H71" s="120"/>
      <c r="I71" s="120"/>
      <c r="J71" s="120"/>
      <c r="K71" s="120"/>
      <c r="L71" s="120"/>
      <c r="M71" s="120"/>
    </row>
    <row r="72" spans="2:14" s="116" customFormat="1" ht="16.5" thickBot="1" x14ac:dyDescent="0.3">
      <c r="B72" s="102" t="s">
        <v>125</v>
      </c>
      <c r="C72" s="103" t="s">
        <v>186</v>
      </c>
      <c r="D72" s="144" t="s">
        <v>185</v>
      </c>
      <c r="E72" s="144"/>
      <c r="F72" s="144"/>
      <c r="G72" s="144"/>
      <c r="H72" s="144"/>
      <c r="I72" s="144"/>
      <c r="J72" s="144"/>
      <c r="K72" s="144"/>
      <c r="L72" s="144"/>
      <c r="M72" s="144"/>
      <c r="N72" s="144"/>
    </row>
    <row r="73" spans="2:14" s="116" customFormat="1" ht="24" customHeight="1" x14ac:dyDescent="0.25">
      <c r="C73" s="104"/>
      <c r="D73" s="144"/>
      <c r="E73" s="144"/>
      <c r="F73" s="144"/>
      <c r="G73" s="144"/>
      <c r="H73" s="144"/>
      <c r="I73" s="144"/>
      <c r="J73" s="144"/>
      <c r="K73" s="144"/>
      <c r="L73" s="144"/>
      <c r="M73" s="144"/>
      <c r="N73" s="144"/>
    </row>
    <row r="74" spans="2:14" s="116" customFormat="1" ht="15.75" x14ac:dyDescent="0.25">
      <c r="C74" s="104"/>
      <c r="D74" s="101" t="s">
        <v>128</v>
      </c>
      <c r="E74" s="145" t="b">
        <v>1</v>
      </c>
      <c r="F74" s="145"/>
      <c r="G74" s="145"/>
      <c r="H74" s="145"/>
      <c r="I74" s="145"/>
      <c r="J74" s="145"/>
      <c r="K74" s="145"/>
      <c r="L74" s="145"/>
      <c r="M74" s="145"/>
    </row>
    <row r="75" spans="2:14" s="116" customFormat="1" ht="15.75" x14ac:dyDescent="0.25">
      <c r="C75" s="104"/>
      <c r="D75" s="101" t="s">
        <v>129</v>
      </c>
      <c r="E75" s="145" t="b">
        <v>0</v>
      </c>
      <c r="F75" s="145"/>
      <c r="G75" s="145"/>
      <c r="H75" s="145"/>
      <c r="I75" s="145"/>
      <c r="J75" s="145"/>
      <c r="K75" s="145"/>
      <c r="L75" s="145"/>
      <c r="M75" s="145"/>
    </row>
    <row r="76" spans="2:14" s="116" customFormat="1" ht="16.5" thickBot="1" x14ac:dyDescent="0.3">
      <c r="C76" s="104"/>
      <c r="D76" s="101"/>
      <c r="E76" s="120"/>
      <c r="F76" s="120"/>
      <c r="G76" s="120"/>
      <c r="H76" s="120"/>
      <c r="I76" s="120"/>
      <c r="J76" s="120"/>
      <c r="K76" s="120"/>
      <c r="L76" s="120"/>
      <c r="M76" s="120"/>
    </row>
    <row r="77" spans="2:14" s="116" customFormat="1" ht="16.5" thickBot="1" x14ac:dyDescent="0.3">
      <c r="B77" s="102" t="s">
        <v>125</v>
      </c>
      <c r="C77" s="103" t="s">
        <v>188</v>
      </c>
      <c r="D77" s="144" t="s">
        <v>187</v>
      </c>
      <c r="E77" s="144"/>
      <c r="F77" s="144"/>
      <c r="G77" s="144"/>
      <c r="H77" s="144"/>
      <c r="I77" s="144"/>
      <c r="J77" s="144"/>
      <c r="K77" s="144"/>
      <c r="L77" s="144"/>
      <c r="M77" s="144"/>
      <c r="N77" s="144"/>
    </row>
    <row r="78" spans="2:14" s="116" customFormat="1" ht="24" customHeight="1" x14ac:dyDescent="0.25">
      <c r="C78" s="104"/>
      <c r="D78" s="144"/>
      <c r="E78" s="144"/>
      <c r="F78" s="144"/>
      <c r="G78" s="144"/>
      <c r="H78" s="144"/>
      <c r="I78" s="144"/>
      <c r="J78" s="144"/>
      <c r="K78" s="144"/>
      <c r="L78" s="144"/>
      <c r="M78" s="144"/>
      <c r="N78" s="144"/>
    </row>
    <row r="79" spans="2:14" s="116" customFormat="1" ht="15.75" x14ac:dyDescent="0.25">
      <c r="C79" s="104"/>
      <c r="D79" s="101" t="s">
        <v>128</v>
      </c>
      <c r="E79" s="145" t="b">
        <v>1</v>
      </c>
      <c r="F79" s="145"/>
      <c r="G79" s="145"/>
      <c r="H79" s="145"/>
      <c r="I79" s="145"/>
      <c r="J79" s="145"/>
      <c r="K79" s="145"/>
      <c r="L79" s="145"/>
      <c r="M79" s="145"/>
    </row>
    <row r="80" spans="2:14" s="116" customFormat="1" ht="15.75" x14ac:dyDescent="0.25">
      <c r="C80" s="104"/>
      <c r="D80" s="101" t="s">
        <v>129</v>
      </c>
      <c r="E80" s="145" t="b">
        <v>0</v>
      </c>
      <c r="F80" s="145"/>
      <c r="G80" s="145"/>
      <c r="H80" s="145"/>
      <c r="I80" s="145"/>
      <c r="J80" s="145"/>
      <c r="K80" s="145"/>
      <c r="L80" s="145"/>
      <c r="M80" s="145"/>
    </row>
    <row r="81" spans="1:19" s="116" customFormat="1" ht="15.75" x14ac:dyDescent="0.25">
      <c r="C81" s="104"/>
      <c r="D81" s="101"/>
      <c r="E81" s="120"/>
      <c r="F81" s="120"/>
      <c r="G81" s="120"/>
      <c r="H81" s="120"/>
      <c r="I81" s="120"/>
      <c r="J81" s="120"/>
      <c r="K81" s="120"/>
      <c r="L81" s="120"/>
      <c r="M81" s="120"/>
    </row>
    <row r="83" spans="1:19" ht="21" x14ac:dyDescent="0.25">
      <c r="A83" s="149" t="s">
        <v>156</v>
      </c>
      <c r="B83" s="149"/>
      <c r="C83" s="149"/>
      <c r="D83" s="149"/>
      <c r="E83" s="149"/>
      <c r="F83" s="149"/>
      <c r="G83" s="149"/>
      <c r="H83" s="149"/>
      <c r="I83" s="149"/>
      <c r="J83" s="149"/>
      <c r="K83" s="149"/>
      <c r="L83" s="149"/>
      <c r="M83" s="149"/>
      <c r="N83" s="149"/>
      <c r="O83" s="149"/>
      <c r="P83" s="149"/>
      <c r="Q83" s="149"/>
      <c r="R83" s="149"/>
      <c r="S83" s="149"/>
    </row>
    <row r="84" spans="1:19" ht="15.75" thickBot="1" x14ac:dyDescent="0.3"/>
    <row r="85" spans="1:19" ht="15.75" x14ac:dyDescent="0.25">
      <c r="A85" s="100"/>
      <c r="B85" s="100"/>
      <c r="C85" s="150">
        <v>1</v>
      </c>
      <c r="D85" s="151" t="str">
        <f>B5</f>
        <v>A</v>
      </c>
      <c r="E85" s="100"/>
      <c r="F85" s="100"/>
      <c r="G85" s="100"/>
      <c r="H85" s="100"/>
      <c r="I85" s="100"/>
      <c r="J85" s="100"/>
      <c r="K85" s="100"/>
      <c r="L85" s="100"/>
      <c r="M85" s="100"/>
      <c r="N85" s="100"/>
      <c r="O85" s="100"/>
      <c r="P85" s="100"/>
      <c r="Q85" s="100"/>
      <c r="R85" s="100"/>
      <c r="S85" s="100"/>
    </row>
    <row r="86" spans="1:19" ht="15.75" x14ac:dyDescent="0.25">
      <c r="A86" s="100"/>
      <c r="B86" s="100"/>
      <c r="C86" s="152">
        <v>2</v>
      </c>
      <c r="D86" s="153" t="str">
        <f>B15</f>
        <v>A</v>
      </c>
      <c r="E86" s="100"/>
      <c r="F86" s="100"/>
      <c r="G86" s="100"/>
      <c r="H86" s="100"/>
      <c r="I86" s="100"/>
      <c r="J86" s="100"/>
      <c r="K86" s="100"/>
      <c r="L86" s="100"/>
      <c r="M86" s="100"/>
      <c r="N86" s="100"/>
      <c r="O86" s="100"/>
      <c r="P86" s="100"/>
      <c r="Q86" s="100"/>
      <c r="R86" s="100"/>
      <c r="S86" s="100"/>
    </row>
    <row r="87" spans="1:19" ht="15.75" x14ac:dyDescent="0.25">
      <c r="A87" s="100"/>
      <c r="B87" s="100"/>
      <c r="C87" s="152">
        <v>3</v>
      </c>
      <c r="D87" s="153" t="str">
        <f>B23</f>
        <v>B</v>
      </c>
      <c r="E87" s="100"/>
      <c r="F87" s="100"/>
      <c r="G87" s="100"/>
      <c r="H87" s="100"/>
      <c r="I87" s="100"/>
      <c r="J87" s="100"/>
      <c r="K87" s="100"/>
      <c r="L87" s="100"/>
      <c r="M87" s="100"/>
      <c r="N87" s="100"/>
      <c r="O87" s="100"/>
      <c r="P87" s="100"/>
      <c r="Q87" s="100"/>
      <c r="R87" s="100"/>
      <c r="S87" s="100"/>
    </row>
    <row r="88" spans="1:19" ht="16.5" thickBot="1" x14ac:dyDescent="0.3">
      <c r="A88" s="100"/>
      <c r="B88" s="100"/>
      <c r="C88" s="154">
        <v>4</v>
      </c>
      <c r="D88" s="155" t="str">
        <f>B30</f>
        <v>D</v>
      </c>
      <c r="E88" s="100"/>
      <c r="F88" s="100"/>
      <c r="G88" s="100"/>
      <c r="H88" s="100"/>
      <c r="I88" s="100"/>
      <c r="J88" s="100"/>
      <c r="K88" s="100"/>
      <c r="L88" s="100"/>
      <c r="M88" s="100"/>
      <c r="N88" s="100"/>
      <c r="O88" s="100"/>
      <c r="P88" s="100"/>
      <c r="Q88" s="100"/>
      <c r="R88" s="100"/>
      <c r="S88" s="100"/>
    </row>
    <row r="89" spans="1:19" ht="15.75" x14ac:dyDescent="0.25">
      <c r="A89" s="100"/>
      <c r="B89" s="100"/>
      <c r="C89" s="152">
        <v>5</v>
      </c>
      <c r="D89" s="153" t="str">
        <f>B37</f>
        <v>B</v>
      </c>
      <c r="E89" s="100"/>
      <c r="F89" s="100"/>
      <c r="G89" s="100"/>
      <c r="H89" s="100"/>
      <c r="I89" s="100"/>
      <c r="J89" s="100"/>
      <c r="K89" s="100"/>
      <c r="L89" s="100"/>
      <c r="M89" s="100"/>
      <c r="N89" s="100"/>
      <c r="O89" s="100"/>
      <c r="P89" s="100"/>
      <c r="Q89" s="100"/>
      <c r="R89" s="100"/>
      <c r="S89" s="100"/>
    </row>
    <row r="90" spans="1:19" ht="15.75" x14ac:dyDescent="0.25">
      <c r="A90" s="100"/>
      <c r="B90" s="100"/>
      <c r="C90" s="152">
        <v>6</v>
      </c>
      <c r="D90" s="153" t="str">
        <f>B44</f>
        <v>E</v>
      </c>
      <c r="E90" s="100"/>
      <c r="F90" s="100"/>
      <c r="G90" s="100"/>
      <c r="H90" s="100"/>
      <c r="I90" s="100"/>
      <c r="J90" s="100"/>
      <c r="K90" s="100"/>
      <c r="L90" s="100"/>
      <c r="M90" s="100"/>
      <c r="N90" s="100"/>
      <c r="O90" s="100"/>
      <c r="P90" s="100"/>
      <c r="Q90" s="100"/>
      <c r="R90" s="100"/>
      <c r="S90" s="100"/>
    </row>
    <row r="91" spans="1:19" ht="15.75" x14ac:dyDescent="0.25">
      <c r="A91" s="100"/>
      <c r="B91" s="100"/>
      <c r="C91" s="152">
        <v>7</v>
      </c>
      <c r="D91" s="153" t="str">
        <f>B52</f>
        <v>B</v>
      </c>
      <c r="E91" s="100"/>
      <c r="F91" s="100"/>
      <c r="G91" s="100"/>
      <c r="H91" s="100"/>
      <c r="I91" s="100"/>
      <c r="J91" s="100"/>
      <c r="K91" s="100"/>
      <c r="L91" s="100"/>
      <c r="M91" s="100"/>
      <c r="N91" s="100"/>
      <c r="O91" s="100"/>
      <c r="P91" s="100"/>
      <c r="Q91" s="100"/>
      <c r="R91" s="100"/>
      <c r="S91" s="100"/>
    </row>
    <row r="92" spans="1:19" ht="16.5" thickBot="1" x14ac:dyDescent="0.3">
      <c r="C92" s="154">
        <v>8</v>
      </c>
      <c r="D92" s="155" t="str">
        <f>B57</f>
        <v>B</v>
      </c>
    </row>
    <row r="93" spans="1:19" ht="15.75" x14ac:dyDescent="0.25">
      <c r="C93" s="152">
        <v>9</v>
      </c>
      <c r="D93" s="153" t="str">
        <f>B62</f>
        <v>A</v>
      </c>
    </row>
    <row r="94" spans="1:19" ht="15.75" x14ac:dyDescent="0.25">
      <c r="C94" s="152">
        <v>10</v>
      </c>
      <c r="D94" s="153" t="str">
        <f>B67</f>
        <v>B</v>
      </c>
    </row>
    <row r="95" spans="1:19" ht="15.75" x14ac:dyDescent="0.25">
      <c r="C95" s="152">
        <v>11</v>
      </c>
      <c r="D95" s="153" t="str">
        <f>B72</f>
        <v>A</v>
      </c>
    </row>
    <row r="96" spans="1:19" ht="16.5" thickBot="1" x14ac:dyDescent="0.3">
      <c r="C96" s="154">
        <v>12</v>
      </c>
      <c r="D96" s="155" t="str">
        <f>B77</f>
        <v>A</v>
      </c>
    </row>
    <row r="97" spans="4:4" ht="15.75" x14ac:dyDescent="0.25">
      <c r="D97" s="106"/>
    </row>
  </sheetData>
  <mergeCells count="37">
    <mergeCell ref="E80:M80"/>
    <mergeCell ref="D44:N45"/>
    <mergeCell ref="E46:M46"/>
    <mergeCell ref="E47:M47"/>
    <mergeCell ref="E48:M48"/>
    <mergeCell ref="E49:M49"/>
    <mergeCell ref="E50:M50"/>
    <mergeCell ref="D72:N73"/>
    <mergeCell ref="E74:M74"/>
    <mergeCell ref="E75:M75"/>
    <mergeCell ref="D77:N78"/>
    <mergeCell ref="E79:M79"/>
    <mergeCell ref="E64:M64"/>
    <mergeCell ref="E65:M65"/>
    <mergeCell ref="D67:N68"/>
    <mergeCell ref="E69:M69"/>
    <mergeCell ref="E70:M70"/>
    <mergeCell ref="E55:M55"/>
    <mergeCell ref="D57:N58"/>
    <mergeCell ref="E59:M59"/>
    <mergeCell ref="E60:M60"/>
    <mergeCell ref="D62:N63"/>
    <mergeCell ref="D52:N53"/>
    <mergeCell ref="E54:M54"/>
    <mergeCell ref="A83:S83"/>
    <mergeCell ref="D2:N2"/>
    <mergeCell ref="D3:N3"/>
    <mergeCell ref="D5:N6"/>
    <mergeCell ref="D7:N7"/>
    <mergeCell ref="D15:N16"/>
    <mergeCell ref="D23:N24"/>
    <mergeCell ref="D30:N31"/>
    <mergeCell ref="E32:M32"/>
    <mergeCell ref="E33:M33"/>
    <mergeCell ref="D37:N38"/>
    <mergeCell ref="E39:M39"/>
    <mergeCell ref="E40:M40"/>
  </mergeCell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Instructions</vt:lpstr>
      <vt:lpstr>P1-35 Pts</vt:lpstr>
      <vt:lpstr>P2 - 5 Pts</vt:lpstr>
      <vt:lpstr>P3-10 Pts</vt:lpstr>
      <vt:lpstr>P4-10 Pts</vt:lpstr>
      <vt:lpstr>P5-5 Pts</vt:lpstr>
      <vt:lpstr>P6-10 Pts</vt:lpstr>
      <vt:lpstr>P7 - 5 Pts</vt:lpstr>
      <vt:lpstr>MC - 20 Pts</vt:lpstr>
      <vt:lpstr>'P1-35 Pts'!Print_Area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dhawley</dc:creator>
  <cp:lastModifiedBy>Del Hawley</cp:lastModifiedBy>
  <cp:lastPrinted>2011-04-26T18:58:17Z</cp:lastPrinted>
  <dcterms:created xsi:type="dcterms:W3CDTF">2009-11-18T17:11:57Z</dcterms:created>
  <dcterms:modified xsi:type="dcterms:W3CDTF">2013-04-24T20:11:18Z</dcterms:modified>
</cp:coreProperties>
</file>