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C:\Users\dhawl\Ole Miss Business Dropbox\Del Hawley\Class\Spring 2019\Exam 3\"/>
    </mc:Choice>
  </mc:AlternateContent>
  <xr:revisionPtr revIDLastSave="0" documentId="13_ncr:1_{5148B8FA-287B-4CBD-8F51-2CB916D1B35C}" xr6:coauthVersionLast="43" xr6:coauthVersionMax="43" xr10:uidLastSave="{00000000-0000-0000-0000-000000000000}"/>
  <bookViews>
    <workbookView xWindow="1950" yWindow="1560" windowWidth="22935" windowHeight="1404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4" l="1"/>
  <c r="D15" i="14"/>
  <c r="D14" i="14"/>
  <c r="D13" i="14"/>
  <c r="D12" i="14"/>
  <c r="D11" i="14"/>
  <c r="D10" i="14"/>
  <c r="D9" i="14"/>
  <c r="I23" i="12" l="1"/>
  <c r="F32" i="12" l="1"/>
  <c r="D8" i="14" l="1"/>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<sst xmlns="http://schemas.openxmlformats.org/spreadsheetml/2006/main" count="306" uniqueCount="222">
  <si>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</si>
  <si>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</si>
  <si>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</si>
  <si>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</si>
  <si>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</si>
  <si>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</si>
  <si>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</si>
  <si>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</si>
  <si>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</si>
  <si>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</si>
  <si>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</si>
  <si>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</si>
  <si>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</si>
  <si>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</si>
  <si>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</si>
  <si>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</si>
  <si>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</si>
  <si>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</si>
  <si>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</si>
  <si>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</si>
  <si>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</si>
  <si>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</si>
  <si>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</si>
  <si>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</si>
  <si>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</si>
  <si>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</si>
  <si>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</si>
  <si>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</si>
  <si>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</si>
  <si>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</si>
  <si>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</si>
  <si>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</si>
  <si>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</si>
  <si>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</si>
  <si>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</si>
  <si>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</si>
  <si>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</si>
  <si>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</si>
  <si>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</si>
  <si>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</si>
  <si>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</si>
  <si>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</si>
  <si>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</si>
  <si>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</si>
  <si>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</si>
  <si>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</si>
  <si>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</si>
  <si>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</si>
  <si>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</si>
  <si>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</si>
  <si>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</si>
  <si>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</si>
  <si>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</si>
  <si>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</si>
  <si>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</si>
  <si>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</si>
  <si>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</si>
  <si>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</si>
  <si>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</si>
  <si>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</si>
  <si>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</si>
  <si>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</si>
  <si>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</si>
  <si>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</si>
  <si>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</si>
  <si>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</si>
  <si>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</si>
  <si>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</si>
  <si>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</si>
  <si>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</si>
  <si>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</si>
  <si>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</si>
  <si>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</si>
  <si>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</si>
  <si>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</si>
  <si>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</si>
  <si>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</si>
  <si>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</si>
  <si>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</si>
  <si>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</si>
  <si>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</si>
  <si>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</si>
  <si>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</si>
  <si>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</si>
  <si>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</si>
  <si>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</si>
  <si>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</si>
  <si>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</si>
  <si>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</si>
  <si>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</si>
  <si>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</si>
  <si>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</si>
  <si>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</si>
  <si>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</si>
  <si>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</si>
  <si>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</si>
  <si>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</si>
  <si>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</si>
  <si>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</si>
  <si>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</si>
  <si>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</si>
  <si>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</si>
  <si>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</si>
  <si>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</si>
  <si>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</si>
  <si>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</si>
  <si>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</si>
  <si>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</si>
  <si>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</si>
  <si>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</si>
  <si>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</si>
  <si>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</si>
  <si>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</si>
  <si>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</si>
  <si>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</si>
  <si>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</si>
  <si>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</si>
  <si>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</si>
  <si>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</si>
  <si>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</si>
  <si>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</si>
  <si>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</si>
  <si>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</si>
  <si>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</si>
  <si>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</si>
  <si>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</si>
  <si>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</si>
  <si>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</si>
  <si>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</si>
  <si>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</si>
  <si>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</si>
  <si>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</si>
  <si>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</si>
  <si>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</si>
  <si>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</si>
  <si>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</si>
  <si>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</si>
  <si>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</si>
  <si>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</si>
  <si>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</si>
  <si>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</si>
  <si>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</si>
  <si>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</si>
  <si>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</si>
  <si>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</si>
  <si>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</si>
  <si>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</si>
  <si>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</si>
  <si>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</si>
  <si>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</si>
  <si>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</si>
  <si>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</si>
  <si>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</si>
  <si>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</si>
  <si>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</si>
  <si>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</si>
  <si>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</si>
  <si>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</si>
  <si>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Multiple Choice and True/False</t>
  </si>
  <si>
    <t>20 Points possible     -2 points for each incorrect answer.</t>
  </si>
  <si>
    <t>Enter the letter of the best response in the yellow cells</t>
  </si>
  <si>
    <t>13.</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</si>
  <si>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</si>
  <si>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</si>
  <si>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</si>
  <si>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</si>
  <si>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</si>
  <si>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</si>
  <si>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</si>
  <si>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</si>
  <si>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</si>
  <si>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</si>
  <si>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</si>
  <si>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</si>
  <si>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</si>
  <si>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</si>
  <si>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</si>
  <si>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</si>
  <si>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</si>
  <si>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</si>
  <si>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</si>
  <si>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</si>
  <si>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</si>
  <si>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</si>
  <si>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</si>
  <si>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</si>
  <si>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</si>
  <si>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</si>
  <si>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</si>
  <si>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</si>
  <si>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</si>
  <si>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</si>
  <si>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</si>
  <si>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</si>
  <si>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</si>
  <si>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</si>
  <si>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</si>
  <si>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</si>
  <si>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</si>
  <si>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</si>
  <si>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</si>
  <si>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</si>
  <si>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</si>
  <si>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</si>
  <si>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</si>
  <si>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</si>
  <si>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</si>
  <si>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</si>
  <si>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</si>
  <si>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</si>
  <si>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</si>
  <si>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</si>
  <si>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</si>
  <si>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</si>
  <si>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A-True</t>
  </si>
  <si>
    <t>B-False</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</si>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</sst>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13"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10250</c:v>
                </c:pt>
                <c:pt idx="1">
                  <c:v>8120.2570377872398</c:v>
                </c:pt>
                <c:pt idx="2">
                  <c:v>6210.1896100638078</c:v>
                </c:pt>
                <c:pt idx="3">
                  <c:v>4492.040091547271</c:v>
                </c:pt>
                <c:pt idx="4">
                  <c:v>2942.0956263621847</c:v>
                </c:pt>
                <c:pt idx="5">
                  <c:v>1540.0288220388647</c:v>
                </c:pt>
                <c:pt idx="6">
                  <c:v>268.35642142323923</c:v>
                </c:pt>
                <c:pt idx="7">
                  <c:v>-888.00692339607485</c:v>
                </c:pt>
                <c:pt idx="8">
                  <c:v>-2905.3111558048695</c:v>
                </c:pt>
                <c:pt idx="9">
                  <c:v>-3787.4549897119323</c:v>
                </c:pt>
                <c:pt idx="10">
                  <c:v>-4597.1650397068788</c:v>
                </c:pt>
                <c:pt idx="11">
                  <c:v>-5341.9837182061237</c:v>
                </c:pt>
                <c:pt idx="12">
                  <c:v>-6028.5312240673447</c:v>
                </c:pt>
                <c:pt idx="13">
                  <c:v>-6662.6330767758191</c:v>
                </c:pt>
                <c:pt idx="14">
                  <c:v>-7249.4281418634982</c:v>
                </c:pt>
              </c:numCache>
            </c:numRef>
          </c:yVal>
          <c:smooth val="1"/>
          <c:extLst>
            <c:ext xmlns:c16="http://schemas.microsoft.com/office/drawing/2014/chart" uri="{C3380CC4-5D6E-409C-BE32-E72D297353CC}">
              <c16:uniqueId val="{00000000-6D69-4E8F-B494-D18218322F32}"/>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$45,000. If the old machine is used for 4 more years instead of being replaced now, it is expected to have a $15,000 before-tax residual value at that time. The annual cash expenses for the old machine are $175,000.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$240,000 and an expected salvage value of $120,000 at the end of its 4 years of planned usage. There will also be shipping and installation expenses of $25,000. The constant investment in parts and supplies for the machine would increase by a total of $35,000 from the current level with the old machine if the new machine is purchased and the old one is salvaged. The company expects that annual cash expenses for the new machine will be $150,000. The new machine will also result in additional productive capacity so sales will increase by $20,000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$42,000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showGridLines="0" tabSelected="1" zoomScale="130" zoomScaleNormal="130" workbookViewId="0">
      <selection activeCell="G15" sqref="G15"/>
    </sheetView>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130</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131</v>
      </c>
    </row>
    <row r="8" spans="2:2" ht="3.6" customHeight="1" x14ac:dyDescent="0.3">
      <c r="B8" s="115"/>
    </row>
    <row r="9" spans="2:2" ht="16.5" customHeight="1" x14ac:dyDescent="0.25">
      <c r="B9" s="114" t="s">
        <v>132</v>
      </c>
    </row>
    <row r="10" spans="2:2" ht="16.5" customHeight="1" x14ac:dyDescent="0.25">
      <c r="B10" s="114" t="s">
        <v>102</v>
      </c>
    </row>
    <row r="11" spans="2:2" ht="16.5" customHeight="1" x14ac:dyDescent="0.25">
      <c r="B11" s="114" t="s">
        <v>172</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133</v>
      </c>
    </row>
    <row r="17" spans="2:2" ht="16.5" customHeight="1" x14ac:dyDescent="0.25">
      <c r="B17" s="114"/>
    </row>
    <row r="18" spans="2:2" ht="22.9" customHeight="1" x14ac:dyDescent="0.35">
      <c r="B18" s="116" t="s">
        <v>98</v>
      </c>
    </row>
    <row r="19" spans="2:2" ht="21" x14ac:dyDescent="0.35">
      <c r="B19" s="116" t="s">
        <v>134</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zoomScale="115" zoomScaleNormal="115" workbookViewId="0">
      <selection activeCell="O27" sqref="O27"/>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3.85546875" style="2"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7" t="s">
        <v>0</v>
      </c>
      <c r="N8" s="137"/>
      <c r="O8" s="137"/>
      <c r="P8" s="137"/>
      <c r="Q8" s="137"/>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8" t="s">
        <v>6</v>
      </c>
      <c r="C27" s="138"/>
      <c r="D27" s="138"/>
      <c r="E27" s="138"/>
      <c r="F27" s="138"/>
      <c r="G27" s="138"/>
      <c r="H27" s="138"/>
      <c r="I27" s="138"/>
      <c r="J27" s="138"/>
      <c r="K27" s="138"/>
      <c r="L27" s="138"/>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125000</v>
      </c>
      <c r="F30" s="109" t="s">
        <v>9</v>
      </c>
      <c r="G30" s="105"/>
      <c r="H30" s="105"/>
      <c r="I30" s="110">
        <v>240000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173</v>
      </c>
      <c r="C31" s="105"/>
      <c r="D31" s="105"/>
      <c r="E31" s="110">
        <v>45000</v>
      </c>
      <c r="F31" s="109" t="s">
        <v>174</v>
      </c>
      <c r="G31" s="105"/>
      <c r="H31" s="105"/>
      <c r="I31" s="110">
        <v>25000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177</v>
      </c>
      <c r="C32" s="105"/>
      <c r="D32" s="105"/>
      <c r="E32" s="110">
        <v>15000</v>
      </c>
      <c r="F32" s="109" t="s">
        <v>177</v>
      </c>
      <c r="G32" s="105"/>
      <c r="H32" s="105"/>
      <c r="I32" s="110">
        <v>120000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175000</v>
      </c>
      <c r="F33" s="109" t="s">
        <v>10</v>
      </c>
      <c r="G33" s="105"/>
      <c r="H33" s="105"/>
      <c r="I33" s="110">
        <v>150000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c r="C34" s="105"/>
      <c r="D34" s="105"/>
      <c r="E34" s="110"/>
      <c r="F34" s="109" t="s">
        <v>128</v>
      </c>
      <c r="G34" s="105"/>
      <c r="H34" s="105"/>
      <c r="I34" s="110">
        <v>20000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8"/>
      <c r="C36" s="138"/>
      <c r="D36" s="138"/>
      <c r="E36" s="138"/>
      <c r="F36" s="138"/>
      <c r="G36" s="138"/>
      <c r="H36" s="138"/>
      <c r="I36" s="138"/>
      <c r="J36" s="138"/>
      <c r="K36" s="138"/>
      <c r="L36" s="138"/>
      <c r="M36" s="138"/>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9" t="s">
        <v>55</v>
      </c>
      <c r="C39" s="139"/>
      <c r="D39" s="139"/>
      <c r="E39" s="139"/>
      <c r="G39" s="140" t="s">
        <v>176</v>
      </c>
      <c r="H39" s="140"/>
      <c r="I39" s="140"/>
      <c r="J39" s="140"/>
      <c r="K39" s="140"/>
    </row>
    <row r="40" spans="1:36" s="1" customFormat="1" ht="17.25" x14ac:dyDescent="0.4">
      <c r="B40" s="1" t="s">
        <v>56</v>
      </c>
      <c r="E40" s="1">
        <f>-I30</f>
        <v>-240000</v>
      </c>
      <c r="I40" s="117" t="s">
        <v>57</v>
      </c>
      <c r="J40" s="117" t="s">
        <v>58</v>
      </c>
      <c r="K40" s="117" t="s">
        <v>59</v>
      </c>
      <c r="L40" s="133" t="s">
        <v>175</v>
      </c>
      <c r="O40" s="50"/>
    </row>
    <row r="41" spans="1:36" s="1" customFormat="1" x14ac:dyDescent="0.25">
      <c r="B41" s="1" t="s">
        <v>60</v>
      </c>
      <c r="E41" s="1">
        <f>-I31</f>
        <v>-25000</v>
      </c>
      <c r="G41" s="1" t="s">
        <v>61</v>
      </c>
      <c r="I41" s="1">
        <f>$I$30*O10</f>
        <v>48000</v>
      </c>
      <c r="J41" s="1">
        <f>$I$30*O11</f>
        <v>76800</v>
      </c>
      <c r="K41" s="1">
        <f>$I$30*O12</f>
        <v>46080</v>
      </c>
      <c r="L41" s="106">
        <f>$I$30*O13</f>
        <v>27648</v>
      </c>
    </row>
    <row r="42" spans="1:36" s="1" customFormat="1" ht="17.25" x14ac:dyDescent="0.4">
      <c r="B42" s="1" t="s">
        <v>62</v>
      </c>
      <c r="E42" s="1">
        <v>-35000</v>
      </c>
      <c r="G42" s="1" t="s">
        <v>63</v>
      </c>
      <c r="I42" s="51">
        <f>E30*O12</f>
        <v>24000</v>
      </c>
      <c r="J42" s="51">
        <f>E30*O13</f>
        <v>14400</v>
      </c>
      <c r="K42" s="51">
        <f>E30*O14</f>
        <v>14400</v>
      </c>
      <c r="L42" s="51">
        <f>E30*O15</f>
        <v>7200</v>
      </c>
      <c r="M42" s="51"/>
    </row>
    <row r="43" spans="1:36" s="1" customFormat="1" x14ac:dyDescent="0.25">
      <c r="B43" s="1" t="s">
        <v>65</v>
      </c>
      <c r="E43" s="1">
        <f>E31</f>
        <v>45000</v>
      </c>
      <c r="G43" s="1" t="s">
        <v>66</v>
      </c>
      <c r="I43" s="1">
        <f>I41-I42</f>
        <v>24000</v>
      </c>
      <c r="J43" s="1">
        <f t="shared" ref="J43:K43" si="0">J41-J42</f>
        <v>62400</v>
      </c>
      <c r="K43" s="1">
        <f t="shared" si="0"/>
        <v>31680</v>
      </c>
      <c r="L43" s="106">
        <f t="shared" ref="L43" si="1">L41-L42</f>
        <v>20448</v>
      </c>
    </row>
    <row r="44" spans="1:36" s="1" customFormat="1" x14ac:dyDescent="0.25">
      <c r="B44" s="1" t="s">
        <v>67</v>
      </c>
      <c r="D44" s="1">
        <f>E30*SUM(O12:O15)</f>
        <v>60000</v>
      </c>
      <c r="L44" s="106"/>
    </row>
    <row r="45" spans="1:36" s="1" customFormat="1" x14ac:dyDescent="0.25">
      <c r="B45" s="1" t="s">
        <v>94</v>
      </c>
      <c r="D45" s="1">
        <f>E43-D44</f>
        <v>-15000</v>
      </c>
      <c r="G45" s="1" t="s">
        <v>88</v>
      </c>
      <c r="I45" s="1">
        <f>I34-E34</f>
        <v>20000</v>
      </c>
      <c r="J45" s="1">
        <f>I45</f>
        <v>20000</v>
      </c>
      <c r="K45" s="1">
        <f t="shared" ref="K45:L45" si="2">J45</f>
        <v>20000</v>
      </c>
      <c r="L45" s="106">
        <f t="shared" si="2"/>
        <v>20000</v>
      </c>
    </row>
    <row r="46" spans="1:36" s="1" customFormat="1" ht="17.25" x14ac:dyDescent="0.4">
      <c r="B46" s="1" t="s">
        <v>69</v>
      </c>
      <c r="E46" s="51">
        <f>-L30*D45</f>
        <v>5100</v>
      </c>
      <c r="G46" s="1" t="s">
        <v>68</v>
      </c>
      <c r="I46" s="1">
        <f>E33-I33</f>
        <v>25000</v>
      </c>
      <c r="J46" s="1">
        <f>I46</f>
        <v>25000</v>
      </c>
      <c r="K46" s="1">
        <f t="shared" ref="K46:L46" si="3">J46</f>
        <v>25000</v>
      </c>
      <c r="L46" s="106">
        <f t="shared" si="3"/>
        <v>25000</v>
      </c>
    </row>
    <row r="47" spans="1:36" s="1" customFormat="1" ht="17.25" x14ac:dyDescent="0.4">
      <c r="B47" s="1" t="s">
        <v>71</v>
      </c>
      <c r="E47" s="1">
        <f>SUM(E40:E46)</f>
        <v>-249900</v>
      </c>
      <c r="G47" s="1" t="s">
        <v>70</v>
      </c>
      <c r="I47" s="51">
        <f>-I43</f>
        <v>-24000</v>
      </c>
      <c r="J47" s="51">
        <f t="shared" ref="J47:K47" si="4">-J43</f>
        <v>-62400</v>
      </c>
      <c r="K47" s="51">
        <f t="shared" si="4"/>
        <v>-31680</v>
      </c>
      <c r="L47" s="51">
        <f t="shared" ref="L47" si="5">-L43</f>
        <v>-20448</v>
      </c>
      <c r="M47" s="51"/>
    </row>
    <row r="48" spans="1:36" s="1" customFormat="1" x14ac:dyDescent="0.25">
      <c r="G48" s="1" t="s">
        <v>72</v>
      </c>
      <c r="I48" s="1">
        <f>SUM(I45:I47)</f>
        <v>21000</v>
      </c>
      <c r="J48" s="1">
        <f t="shared" ref="J48:K48" si="6">SUM(J45:J47)</f>
        <v>-17400</v>
      </c>
      <c r="K48" s="1">
        <f t="shared" si="6"/>
        <v>13320</v>
      </c>
      <c r="L48" s="106">
        <f t="shared" ref="L48" si="7">SUM(L45:L47)</f>
        <v>24552</v>
      </c>
    </row>
    <row r="49" spans="7:13" s="1" customFormat="1" ht="17.25" x14ac:dyDescent="0.4">
      <c r="G49" s="1" t="s">
        <v>73</v>
      </c>
      <c r="I49" s="51">
        <f>-$L$30*I48</f>
        <v>-7140.0000000000009</v>
      </c>
      <c r="J49" s="51">
        <f t="shared" ref="J49:K49" si="8">-$L$30*J48</f>
        <v>5916</v>
      </c>
      <c r="K49" s="51">
        <f t="shared" si="8"/>
        <v>-4528.8</v>
      </c>
      <c r="L49" s="51">
        <f t="shared" ref="L49" si="9">-$L$30*L48</f>
        <v>-8347.68</v>
      </c>
      <c r="M49" s="51"/>
    </row>
    <row r="50" spans="7:13" s="1" customFormat="1" x14ac:dyDescent="0.25">
      <c r="G50" s="1" t="s">
        <v>74</v>
      </c>
      <c r="I50" s="1">
        <f>SUM(I48:I49)</f>
        <v>13860</v>
      </c>
      <c r="J50" s="1">
        <f t="shared" ref="J50:K50" si="10">SUM(J48:J49)</f>
        <v>-11484</v>
      </c>
      <c r="K50" s="1">
        <f t="shared" si="10"/>
        <v>8791.2000000000007</v>
      </c>
      <c r="L50" s="106">
        <f t="shared" ref="L50" si="11">SUM(L48:L49)</f>
        <v>16204.32</v>
      </c>
    </row>
    <row r="51" spans="7:13" s="1" customFormat="1" ht="17.25" x14ac:dyDescent="0.4">
      <c r="G51" s="1" t="s">
        <v>75</v>
      </c>
      <c r="I51" s="51">
        <f>-I47</f>
        <v>24000</v>
      </c>
      <c r="J51" s="51">
        <f t="shared" ref="J51:K51" si="12">-J47</f>
        <v>62400</v>
      </c>
      <c r="K51" s="51">
        <f t="shared" si="12"/>
        <v>31680</v>
      </c>
      <c r="L51" s="51">
        <f t="shared" ref="L51" si="13">-L47</f>
        <v>20448</v>
      </c>
      <c r="M51" s="51"/>
    </row>
    <row r="52" spans="7:13" s="1" customFormat="1" x14ac:dyDescent="0.25">
      <c r="G52" s="1" t="s">
        <v>76</v>
      </c>
      <c r="I52" s="1">
        <f>SUM(I50:I51)</f>
        <v>37860</v>
      </c>
      <c r="J52" s="1">
        <f t="shared" ref="J52:K52" si="14">SUM(J50:J51)</f>
        <v>50916</v>
      </c>
      <c r="K52" s="1">
        <f t="shared" si="14"/>
        <v>40471.199999999997</v>
      </c>
      <c r="L52" s="106">
        <f t="shared" ref="L52" si="15">SUM(L50:L51)</f>
        <v>36652.32</v>
      </c>
    </row>
    <row r="53" spans="7:13" s="1" customFormat="1" x14ac:dyDescent="0.25">
      <c r="G53" s="1" t="s">
        <v>77</v>
      </c>
      <c r="I53" s="1" t="s">
        <v>64</v>
      </c>
      <c r="J53" s="1" t="s">
        <v>64</v>
      </c>
      <c r="K53" s="106" t="s">
        <v>64</v>
      </c>
      <c r="L53" s="106">
        <f>-E42</f>
        <v>35000</v>
      </c>
    </row>
    <row r="54" spans="7:13" s="1" customFormat="1" ht="17.25" x14ac:dyDescent="0.4">
      <c r="G54" s="1" t="s">
        <v>78</v>
      </c>
      <c r="I54" s="51" t="s">
        <v>64</v>
      </c>
      <c r="J54" s="51" t="s">
        <v>64</v>
      </c>
      <c r="K54" s="51" t="s">
        <v>64</v>
      </c>
      <c r="L54" s="51">
        <f>K62</f>
        <v>83400.479999999996</v>
      </c>
    </row>
    <row r="55" spans="7:13" s="1" customFormat="1" x14ac:dyDescent="0.25">
      <c r="G55" s="1" t="s">
        <v>79</v>
      </c>
      <c r="I55" s="1">
        <f>SUM(I52:I54)</f>
        <v>37860</v>
      </c>
      <c r="J55" s="1">
        <f t="shared" ref="J55" si="16">SUM(J52:J54)</f>
        <v>50916</v>
      </c>
      <c r="K55" s="1">
        <f>SUM(K52:K54)</f>
        <v>40471.199999999997</v>
      </c>
      <c r="L55" s="106">
        <f>SUM(L52:L54)</f>
        <v>155052.79999999999</v>
      </c>
    </row>
    <row r="56" spans="7:13" s="1" customFormat="1" x14ac:dyDescent="0.25"/>
    <row r="57" spans="7:13" s="1" customFormat="1" x14ac:dyDescent="0.25">
      <c r="I57" s="1" t="s">
        <v>80</v>
      </c>
      <c r="J57" s="1" t="s">
        <v>81</v>
      </c>
      <c r="K57" s="1" t="s">
        <v>82</v>
      </c>
    </row>
    <row r="58" spans="7:13" s="1" customFormat="1" x14ac:dyDescent="0.25">
      <c r="G58" s="1" t="s">
        <v>83</v>
      </c>
      <c r="I58" s="1">
        <f>I32</f>
        <v>120000</v>
      </c>
      <c r="J58" s="1">
        <f>E32</f>
        <v>15000</v>
      </c>
    </row>
    <row r="59" spans="7:13" s="1" customFormat="1" x14ac:dyDescent="0.25">
      <c r="G59" s="1" t="s">
        <v>84</v>
      </c>
      <c r="I59" s="1">
        <f>I30*SUM(O14:O15)</f>
        <v>41472</v>
      </c>
      <c r="J59" s="1">
        <v>0</v>
      </c>
    </row>
    <row r="60" spans="7:13" s="1" customFormat="1" x14ac:dyDescent="0.25">
      <c r="G60" s="1" t="s">
        <v>85</v>
      </c>
      <c r="I60" s="1">
        <f>I58-I59</f>
        <v>78528</v>
      </c>
      <c r="J60" s="1">
        <f>J58-J59</f>
        <v>15000</v>
      </c>
    </row>
    <row r="61" spans="7:13" s="1" customFormat="1" x14ac:dyDescent="0.25">
      <c r="G61" s="1" t="s">
        <v>86</v>
      </c>
      <c r="I61" s="1">
        <f>-I60*L30</f>
        <v>-26699.52</v>
      </c>
      <c r="J61" s="1">
        <f>-L30*J60</f>
        <v>-5100</v>
      </c>
    </row>
    <row r="62" spans="7:13" s="1" customFormat="1" x14ac:dyDescent="0.25">
      <c r="G62" s="1" t="s">
        <v>87</v>
      </c>
      <c r="I62" s="1">
        <f>I58+I61</f>
        <v>93300.479999999996</v>
      </c>
      <c r="J62" s="1">
        <f>J58+J61</f>
        <v>9900</v>
      </c>
      <c r="K62" s="1">
        <f>I62-J62</f>
        <v>83400.479999999996</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election activeCell="D23" sqref="D23"/>
    </sheetView>
  </sheetViews>
  <sheetFormatPr defaultColWidth="8.7109375" defaultRowHeight="15" x14ac:dyDescent="0.25"/>
  <cols>
    <col min="1" max="1" width="3.7109375" style="2" customWidth="1"/>
    <col min="2" max="2" width="9.28515625" style="2"/>
    <col min="3" max="4" width="12.28515625" style="2" customWidth="1"/>
    <col min="5" max="5" width="15.28515625" style="2" customWidth="1"/>
    <col min="6" max="6" width="12.28515625" style="2" customWidth="1"/>
    <col min="7" max="7" width="9.7109375" style="2" bestFit="1" customWidth="1"/>
    <col min="8" max="8" width="11.28515625" style="2" customWidth="1"/>
    <col min="9" max="9" width="13.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7" t="s">
        <v>0</v>
      </c>
      <c r="I4" s="137"/>
      <c r="J4" s="137"/>
      <c r="K4" s="137"/>
      <c r="L4" s="137"/>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45</v>
      </c>
      <c r="H12" s="7">
        <v>7</v>
      </c>
      <c r="I12" s="17"/>
      <c r="J12" s="17"/>
      <c r="K12" s="6">
        <v>8.9300000000000004E-2</v>
      </c>
      <c r="L12" s="8">
        <v>6.5500000000000003E-2</v>
      </c>
      <c r="Q12" s="2">
        <v>7</v>
      </c>
    </row>
    <row r="13" spans="2:17" x14ac:dyDescent="0.25">
      <c r="C13" s="2" t="s">
        <v>48</v>
      </c>
      <c r="E13" s="47">
        <v>240000</v>
      </c>
      <c r="H13" s="7">
        <v>8</v>
      </c>
      <c r="I13" s="17"/>
      <c r="J13" s="17"/>
      <c r="K13" s="6">
        <v>4.4600000000000001E-2</v>
      </c>
      <c r="L13" s="8">
        <v>6.5500000000000003E-2</v>
      </c>
      <c r="Q13" s="2">
        <v>8</v>
      </c>
    </row>
    <row r="14" spans="2:17" x14ac:dyDescent="0.25">
      <c r="C14" s="2" t="s">
        <v>49</v>
      </c>
      <c r="E14" s="46">
        <v>3</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69120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79992</v>
      </c>
      <c r="J20" s="53">
        <f t="shared" si="0"/>
        <v>48000</v>
      </c>
      <c r="K20" s="53">
        <f t="shared" si="0"/>
        <v>34296</v>
      </c>
      <c r="L20" s="53">
        <f t="shared" si="0"/>
        <v>24000</v>
      </c>
    </row>
    <row r="21" spans="5:12" x14ac:dyDescent="0.25">
      <c r="H21" s="7">
        <v>2</v>
      </c>
      <c r="I21" s="53">
        <f t="shared" si="0"/>
        <v>106680</v>
      </c>
      <c r="J21" s="53">
        <f t="shared" si="0"/>
        <v>76800</v>
      </c>
      <c r="K21" s="53">
        <f t="shared" si="0"/>
        <v>58776</v>
      </c>
      <c r="L21" s="53">
        <f t="shared" si="0"/>
        <v>43200</v>
      </c>
    </row>
    <row r="22" spans="5:12" x14ac:dyDescent="0.25">
      <c r="H22" s="7">
        <v>3</v>
      </c>
      <c r="I22" s="53">
        <f t="shared" si="0"/>
        <v>35544</v>
      </c>
      <c r="J22" s="53">
        <f t="shared" si="0"/>
        <v>46080</v>
      </c>
      <c r="K22" s="53">
        <f t="shared" si="0"/>
        <v>41976</v>
      </c>
      <c r="L22" s="53">
        <f t="shared" si="0"/>
        <v>34560</v>
      </c>
    </row>
    <row r="23" spans="5:12" x14ac:dyDescent="0.25">
      <c r="H23" s="7">
        <v>4</v>
      </c>
      <c r="I23" s="53">
        <f t="shared" si="0"/>
        <v>17784</v>
      </c>
      <c r="J23" s="53">
        <f t="shared" si="0"/>
        <v>27648</v>
      </c>
      <c r="K23" s="53">
        <f t="shared" si="0"/>
        <v>29976</v>
      </c>
      <c r="L23" s="53">
        <f t="shared" si="0"/>
        <v>27648</v>
      </c>
    </row>
    <row r="24" spans="5:12" x14ac:dyDescent="0.25">
      <c r="H24" s="7">
        <v>5</v>
      </c>
      <c r="I24" s="17"/>
      <c r="J24" s="53">
        <f t="shared" ref="J24:L25" si="1">$E$13*J10</f>
        <v>27648</v>
      </c>
      <c r="K24" s="53">
        <f t="shared" si="1"/>
        <v>21432</v>
      </c>
      <c r="L24" s="53">
        <f t="shared" si="1"/>
        <v>22128</v>
      </c>
    </row>
    <row r="25" spans="5:12" x14ac:dyDescent="0.25">
      <c r="H25" s="7">
        <v>6</v>
      </c>
      <c r="I25" s="17"/>
      <c r="J25" s="53">
        <f t="shared" si="1"/>
        <v>13824</v>
      </c>
      <c r="K25" s="53">
        <f t="shared" si="1"/>
        <v>21408</v>
      </c>
      <c r="L25" s="53">
        <f t="shared" si="1"/>
        <v>17688</v>
      </c>
    </row>
    <row r="26" spans="5:12" x14ac:dyDescent="0.25">
      <c r="H26" s="7">
        <v>7</v>
      </c>
      <c r="I26" s="17"/>
      <c r="J26" s="17"/>
      <c r="K26" s="53">
        <f>$E$13*K12</f>
        <v>21432</v>
      </c>
      <c r="L26" s="53">
        <f>$E$13*L12</f>
        <v>15720</v>
      </c>
    </row>
    <row r="27" spans="5:12" x14ac:dyDescent="0.25">
      <c r="H27" s="7">
        <v>8</v>
      </c>
      <c r="I27" s="17"/>
      <c r="J27" s="17"/>
      <c r="K27" s="53">
        <f>$E$13*K13</f>
        <v>10704</v>
      </c>
      <c r="L27" s="53">
        <f>$E$13*L13</f>
        <v>15720</v>
      </c>
    </row>
    <row r="28" spans="5:12" x14ac:dyDescent="0.25">
      <c r="H28" s="7">
        <v>9</v>
      </c>
      <c r="I28" s="17"/>
      <c r="J28" s="17"/>
      <c r="K28" s="17"/>
      <c r="L28" s="53">
        <f>$E$13*L14</f>
        <v>15744.000000000002</v>
      </c>
    </row>
    <row r="29" spans="5:12" x14ac:dyDescent="0.25">
      <c r="H29" s="7">
        <v>10</v>
      </c>
      <c r="I29" s="17"/>
      <c r="J29" s="17"/>
      <c r="K29" s="17"/>
      <c r="L29" s="53">
        <f>$E$13*L15</f>
        <v>15720</v>
      </c>
    </row>
    <row r="30" spans="5:12" ht="15.75" thickBot="1" x14ac:dyDescent="0.3">
      <c r="H30" s="9">
        <v>11</v>
      </c>
      <c r="I30" s="18"/>
      <c r="J30" s="18"/>
      <c r="K30" s="18"/>
      <c r="L30" s="53">
        <f>$E$13*L16</f>
        <v>7872.0000000000009</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79992</v>
      </c>
      <c r="J33" s="53">
        <f t="shared" ref="J33:L33" si="2">J20</f>
        <v>48000</v>
      </c>
      <c r="K33" s="53">
        <f t="shared" si="2"/>
        <v>34296</v>
      </c>
      <c r="L33" s="53">
        <f t="shared" si="2"/>
        <v>24000</v>
      </c>
    </row>
    <row r="34" spans="5:12" x14ac:dyDescent="0.25">
      <c r="H34" s="7">
        <v>2</v>
      </c>
      <c r="I34" s="53">
        <f>I33+I21</f>
        <v>186672</v>
      </c>
      <c r="J34" s="53">
        <f t="shared" ref="J34:L43" si="3">J33+J21</f>
        <v>124800</v>
      </c>
      <c r="K34" s="53">
        <f t="shared" si="3"/>
        <v>93072</v>
      </c>
      <c r="L34" s="53">
        <f t="shared" si="3"/>
        <v>67200</v>
      </c>
    </row>
    <row r="35" spans="5:12" x14ac:dyDescent="0.25">
      <c r="H35" s="7">
        <v>3</v>
      </c>
      <c r="I35" s="53">
        <f t="shared" ref="I35:I36" si="4">I34+I22</f>
        <v>222216</v>
      </c>
      <c r="J35" s="53">
        <f t="shared" si="3"/>
        <v>170880</v>
      </c>
      <c r="K35" s="53">
        <f t="shared" si="3"/>
        <v>135048</v>
      </c>
      <c r="L35" s="53">
        <f t="shared" si="3"/>
        <v>101760</v>
      </c>
    </row>
    <row r="36" spans="5:12" x14ac:dyDescent="0.25">
      <c r="H36" s="7">
        <v>4</v>
      </c>
      <c r="I36" s="53">
        <f t="shared" si="4"/>
        <v>240000</v>
      </c>
      <c r="J36" s="53">
        <f t="shared" si="3"/>
        <v>198528</v>
      </c>
      <c r="K36" s="53">
        <f t="shared" si="3"/>
        <v>165024</v>
      </c>
      <c r="L36" s="53">
        <f t="shared" si="3"/>
        <v>129408</v>
      </c>
    </row>
    <row r="37" spans="5:12" x14ac:dyDescent="0.25">
      <c r="H37" s="7">
        <v>5</v>
      </c>
      <c r="I37" s="17"/>
      <c r="J37" s="53">
        <f t="shared" si="3"/>
        <v>226176</v>
      </c>
      <c r="K37" s="53">
        <f t="shared" si="3"/>
        <v>186456</v>
      </c>
      <c r="L37" s="53">
        <f t="shared" si="3"/>
        <v>151536</v>
      </c>
    </row>
    <row r="38" spans="5:12" x14ac:dyDescent="0.25">
      <c r="H38" s="7">
        <v>6</v>
      </c>
      <c r="I38" s="17"/>
      <c r="J38" s="53">
        <f t="shared" si="3"/>
        <v>240000</v>
      </c>
      <c r="K38" s="53">
        <f t="shared" si="3"/>
        <v>207864</v>
      </c>
      <c r="L38" s="53">
        <f t="shared" si="3"/>
        <v>169224</v>
      </c>
    </row>
    <row r="39" spans="5:12" x14ac:dyDescent="0.25">
      <c r="H39" s="7">
        <v>7</v>
      </c>
      <c r="I39" s="17"/>
      <c r="J39" s="17"/>
      <c r="K39" s="53">
        <f t="shared" si="3"/>
        <v>229296</v>
      </c>
      <c r="L39" s="53">
        <f t="shared" si="3"/>
        <v>184944</v>
      </c>
    </row>
    <row r="40" spans="5:12" x14ac:dyDescent="0.25">
      <c r="H40" s="7">
        <v>8</v>
      </c>
      <c r="I40" s="17"/>
      <c r="J40" s="17"/>
      <c r="K40" s="53">
        <f t="shared" si="3"/>
        <v>240000</v>
      </c>
      <c r="L40" s="53">
        <f t="shared" si="3"/>
        <v>200664</v>
      </c>
    </row>
    <row r="41" spans="5:12" x14ac:dyDescent="0.25">
      <c r="H41" s="7">
        <v>9</v>
      </c>
      <c r="I41" s="17"/>
      <c r="J41" s="17"/>
      <c r="K41" s="17"/>
      <c r="L41" s="53">
        <f t="shared" si="3"/>
        <v>216408</v>
      </c>
    </row>
    <row r="42" spans="5:12" x14ac:dyDescent="0.25">
      <c r="H42" s="7">
        <v>10</v>
      </c>
      <c r="I42" s="17"/>
      <c r="J42" s="17"/>
      <c r="K42" s="17"/>
      <c r="L42" s="53">
        <f t="shared" si="3"/>
        <v>232128</v>
      </c>
    </row>
    <row r="43" spans="5:12" ht="15.75" thickBot="1" x14ac:dyDescent="0.3">
      <c r="H43" s="9">
        <v>11</v>
      </c>
      <c r="I43" s="18"/>
      <c r="J43" s="18"/>
      <c r="K43" s="18"/>
      <c r="L43" s="53">
        <f t="shared" si="3"/>
        <v>240000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160008</v>
      </c>
      <c r="J46" s="53">
        <f t="shared" si="5"/>
        <v>192000</v>
      </c>
      <c r="K46" s="53">
        <f t="shared" si="5"/>
        <v>205704</v>
      </c>
      <c r="L46" s="53">
        <f t="shared" si="5"/>
        <v>216000</v>
      </c>
    </row>
    <row r="47" spans="5:12" x14ac:dyDescent="0.25">
      <c r="H47" s="7">
        <v>2</v>
      </c>
      <c r="I47" s="53">
        <f t="shared" si="5"/>
        <v>53328</v>
      </c>
      <c r="J47" s="53">
        <f t="shared" si="5"/>
        <v>115200</v>
      </c>
      <c r="K47" s="53">
        <f t="shared" si="5"/>
        <v>146928</v>
      </c>
      <c r="L47" s="53">
        <f t="shared" si="5"/>
        <v>172800</v>
      </c>
    </row>
    <row r="48" spans="5:12" x14ac:dyDescent="0.25">
      <c r="H48" s="7">
        <v>3</v>
      </c>
      <c r="I48" s="53">
        <f t="shared" si="5"/>
        <v>17784</v>
      </c>
      <c r="J48" s="53">
        <f t="shared" si="5"/>
        <v>69120</v>
      </c>
      <c r="K48" s="53">
        <f t="shared" si="5"/>
        <v>104952</v>
      </c>
      <c r="L48" s="53">
        <f t="shared" si="5"/>
        <v>138240</v>
      </c>
    </row>
    <row r="49" spans="8:12" x14ac:dyDescent="0.25">
      <c r="H49" s="7">
        <v>4</v>
      </c>
      <c r="I49" s="53">
        <f t="shared" si="5"/>
        <v>0</v>
      </c>
      <c r="J49" s="53">
        <f t="shared" si="5"/>
        <v>41472</v>
      </c>
      <c r="K49" s="53">
        <f t="shared" si="5"/>
        <v>74976</v>
      </c>
      <c r="L49" s="53">
        <f t="shared" si="5"/>
        <v>110592</v>
      </c>
    </row>
    <row r="50" spans="8:12" x14ac:dyDescent="0.25">
      <c r="H50" s="7">
        <v>5</v>
      </c>
      <c r="I50" s="17">
        <v>0</v>
      </c>
      <c r="J50" s="53">
        <f t="shared" ref="J50:L51" si="6">$E$13-J37</f>
        <v>13824</v>
      </c>
      <c r="K50" s="53">
        <f t="shared" si="6"/>
        <v>53544</v>
      </c>
      <c r="L50" s="53">
        <f t="shared" si="6"/>
        <v>88464</v>
      </c>
    </row>
    <row r="51" spans="8:12" x14ac:dyDescent="0.25">
      <c r="H51" s="7">
        <v>6</v>
      </c>
      <c r="I51" s="17">
        <v>0</v>
      </c>
      <c r="J51" s="53">
        <f t="shared" si="6"/>
        <v>0</v>
      </c>
      <c r="K51" s="53">
        <f t="shared" si="6"/>
        <v>32136</v>
      </c>
      <c r="L51" s="53">
        <f t="shared" si="6"/>
        <v>70776</v>
      </c>
    </row>
    <row r="52" spans="8:12" x14ac:dyDescent="0.25">
      <c r="H52" s="7">
        <v>7</v>
      </c>
      <c r="I52" s="17">
        <v>0</v>
      </c>
      <c r="J52" s="17">
        <v>0</v>
      </c>
      <c r="K52" s="53">
        <f>$E$13-K39</f>
        <v>10704</v>
      </c>
      <c r="L52" s="53">
        <f>$E$13-L39</f>
        <v>55056</v>
      </c>
    </row>
    <row r="53" spans="8:12" x14ac:dyDescent="0.25">
      <c r="H53" s="7">
        <v>8</v>
      </c>
      <c r="I53" s="17">
        <v>0</v>
      </c>
      <c r="J53" s="17">
        <v>0</v>
      </c>
      <c r="K53" s="53">
        <f>$E$13-K40</f>
        <v>0</v>
      </c>
      <c r="L53" s="53">
        <f>$E$13-L40</f>
        <v>39336</v>
      </c>
    </row>
    <row r="54" spans="8:12" x14ac:dyDescent="0.25">
      <c r="H54" s="7">
        <v>9</v>
      </c>
      <c r="I54" s="17">
        <v>0</v>
      </c>
      <c r="J54" s="17">
        <v>0</v>
      </c>
      <c r="K54" s="17">
        <v>0</v>
      </c>
      <c r="L54" s="53">
        <f>$E$13-L41</f>
        <v>23592</v>
      </c>
    </row>
    <row r="55" spans="8:12" x14ac:dyDescent="0.25">
      <c r="H55" s="7">
        <v>10</v>
      </c>
      <c r="I55" s="17">
        <v>0</v>
      </c>
      <c r="J55" s="17">
        <v>0</v>
      </c>
      <c r="K55" s="17">
        <v>0</v>
      </c>
      <c r="L55" s="53">
        <f>$E$13-L42</f>
        <v>7872</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F25" sqref="F25:F26"/>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1" t="s">
        <v>178</v>
      </c>
      <c r="D4" s="141"/>
      <c r="E4" s="141"/>
      <c r="F4" s="141"/>
      <c r="G4" s="141"/>
      <c r="H4" s="141"/>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-40000</v>
      </c>
      <c r="F7" s="21">
        <f>D7</f>
        <v>-40000</v>
      </c>
    </row>
    <row r="8" spans="1:9" s="21" customFormat="1" x14ac:dyDescent="0.25">
      <c r="A8" s="31"/>
      <c r="C8" s="22">
        <v>1</v>
      </c>
      <c r="D8" s="65">
        <v>5000</v>
      </c>
      <c r="F8" s="52">
        <f>PV($D$19,C8,0,-D8)</f>
        <v>4716.9811320754716</v>
      </c>
      <c r="G8" s="21">
        <f>F7+F8</f>
        <v>-35283.018867924526</v>
      </c>
      <c r="H8" s="21" t="str">
        <f>IF(G8&lt;0,"",C8)</f>
        <v/>
      </c>
    </row>
    <row r="9" spans="1:9" s="21" customFormat="1" x14ac:dyDescent="0.25">
      <c r="A9" s="31"/>
      <c r="C9" s="22">
        <v>2</v>
      </c>
      <c r="D9" s="65">
        <v>7500</v>
      </c>
      <c r="F9" s="52">
        <f>PV($D$19,C9,0,-D9)</f>
        <v>6674.9733001067989</v>
      </c>
      <c r="G9" s="21">
        <f>G8+F9</f>
        <v>-28608.045567817728</v>
      </c>
      <c r="H9" s="21" t="str">
        <f t="shared" ref="H9:H17" si="0">IF(G9&lt;0,"",C9)</f>
        <v/>
      </c>
    </row>
    <row r="10" spans="1:9" s="21" customFormat="1" x14ac:dyDescent="0.25">
      <c r="A10" s="31"/>
      <c r="C10" s="22">
        <v>3</v>
      </c>
      <c r="D10" s="65">
        <v>8250</v>
      </c>
      <c r="F10" s="52">
        <f>PV($D$19,C10,0,-D10)</f>
        <v>6926.8590850164883</v>
      </c>
      <c r="G10" s="21">
        <f t="shared" ref="G10:G11" si="1">G9+F10</f>
        <v>-21681.18648280124</v>
      </c>
      <c r="H10" s="57" t="str">
        <f t="shared" si="0"/>
        <v/>
      </c>
    </row>
    <row r="11" spans="1:9" s="21" customFormat="1" x14ac:dyDescent="0.25">
      <c r="A11" s="31"/>
      <c r="C11" s="22">
        <v>4</v>
      </c>
      <c r="D11" s="65">
        <v>9500</v>
      </c>
      <c r="F11" s="52">
        <f>PV($D$19,C11,0,-D11)</f>
        <v>7524.8898007611942</v>
      </c>
      <c r="G11" s="21">
        <f t="shared" si="1"/>
        <v>-14156.296682040047</v>
      </c>
      <c r="H11" s="57" t="str">
        <f t="shared" si="0"/>
        <v/>
      </c>
    </row>
    <row r="12" spans="1:9" s="21" customFormat="1" x14ac:dyDescent="0.25">
      <c r="A12" s="31"/>
      <c r="C12" s="22">
        <v>5</v>
      </c>
      <c r="D12" s="65">
        <v>10000</v>
      </c>
      <c r="F12" s="52">
        <f t="shared" ref="F12:F17" si="2">PV($D$19,C12,0,-D12)</f>
        <v>7472.5817286605688</v>
      </c>
      <c r="G12" s="57">
        <f t="shared" ref="G12:G17" si="3">G11+F12</f>
        <v>-6683.7149533794782</v>
      </c>
      <c r="H12" s="57" t="str">
        <f t="shared" si="0"/>
        <v/>
      </c>
    </row>
    <row r="13" spans="1:9" s="57" customFormat="1" x14ac:dyDescent="0.25">
      <c r="A13" s="58"/>
      <c r="C13" s="33">
        <v>6</v>
      </c>
      <c r="D13" s="34">
        <v>11250</v>
      </c>
      <c r="F13" s="52">
        <f t="shared" si="2"/>
        <v>7930.8060799463583</v>
      </c>
      <c r="G13" s="57">
        <f t="shared" si="3"/>
        <v>1247.0911265668801</v>
      </c>
      <c r="H13" s="57">
        <f t="shared" si="0"/>
        <v>6</v>
      </c>
    </row>
    <row r="14" spans="1:9" s="21" customFormat="1" x14ac:dyDescent="0.25">
      <c r="A14" s="31"/>
      <c r="C14" s="33">
        <v>7</v>
      </c>
      <c r="D14" s="34">
        <v>10000</v>
      </c>
      <c r="F14" s="52">
        <f t="shared" si="2"/>
        <v>6650.5711362233606</v>
      </c>
      <c r="G14" s="57">
        <f t="shared" si="3"/>
        <v>7897.6622627902407</v>
      </c>
      <c r="H14" s="57">
        <f t="shared" si="0"/>
        <v>7</v>
      </c>
    </row>
    <row r="15" spans="1:9" s="21" customFormat="1" x14ac:dyDescent="0.25">
      <c r="A15" s="31"/>
      <c r="C15" s="33">
        <v>8</v>
      </c>
      <c r="D15" s="34">
        <v>9500</v>
      </c>
      <c r="F15" s="52">
        <f t="shared" si="2"/>
        <v>5960.4175277473514</v>
      </c>
      <c r="G15" s="57">
        <f t="shared" si="3"/>
        <v>13858.079790537591</v>
      </c>
      <c r="H15" s="57">
        <f t="shared" si="0"/>
        <v>8</v>
      </c>
    </row>
    <row r="16" spans="1:9" s="21" customFormat="1" x14ac:dyDescent="0.25">
      <c r="A16" s="31"/>
      <c r="C16" s="33">
        <v>9</v>
      </c>
      <c r="D16" s="34">
        <v>9000</v>
      </c>
      <c r="F16" s="52">
        <f t="shared" si="2"/>
        <v>5327.0861717702246</v>
      </c>
      <c r="G16" s="57">
        <f t="shared" si="3"/>
        <v>19185.165962307816</v>
      </c>
      <c r="H16" s="57">
        <f t="shared" si="0"/>
        <v>9</v>
      </c>
    </row>
    <row r="17" spans="1:8" s="21" customFormat="1" ht="15.75" thickBot="1" x14ac:dyDescent="0.3">
      <c r="A17" s="31"/>
      <c r="C17" s="23">
        <v>10</v>
      </c>
      <c r="D17" s="66">
        <v>8500</v>
      </c>
      <c r="F17" s="52">
        <f t="shared" si="2"/>
        <v>4746.355603778502</v>
      </c>
      <c r="G17" s="57">
        <f t="shared" si="3"/>
        <v>23931.521566086318</v>
      </c>
      <c r="H17" s="57">
        <f t="shared" si="0"/>
        <v>10</v>
      </c>
    </row>
    <row r="18" spans="1:8" s="21" customFormat="1" x14ac:dyDescent="0.25">
      <c r="A18" s="31"/>
    </row>
    <row r="19" spans="1:8" s="21" customFormat="1" x14ac:dyDescent="0.25">
      <c r="A19" s="31"/>
      <c r="C19" s="21" t="s">
        <v>39</v>
      </c>
      <c r="D19" s="20">
        <v>0.06</v>
      </c>
    </row>
    <row r="20" spans="1:8" ht="15.75" thickBot="1" x14ac:dyDescent="0.3"/>
    <row r="21" spans="1:8" ht="15.75" thickBot="1" x14ac:dyDescent="0.3">
      <c r="C21" s="59" t="s">
        <v>97</v>
      </c>
      <c r="D21" s="142" t="str">
        <f>IF(G17&lt;0,"Never",MIN(H8:H17)&amp;" Years")</f>
        <v>6 Years</v>
      </c>
      <c r="E21" s="143"/>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45" zoomScaleNormal="145" workbookViewId="0">
      <selection activeCell="K27" sqref="K27"/>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-20000</v>
      </c>
      <c r="F5" s="29">
        <v>0.12</v>
      </c>
    </row>
    <row r="6" spans="1:8" x14ac:dyDescent="0.25">
      <c r="C6" s="22">
        <v>1</v>
      </c>
      <c r="D6" s="26">
        <v>5000</v>
      </c>
    </row>
    <row r="7" spans="1:8" x14ac:dyDescent="0.25">
      <c r="C7" s="22">
        <v>2</v>
      </c>
      <c r="D7" s="26">
        <v>4250</v>
      </c>
    </row>
    <row r="8" spans="1:8" x14ac:dyDescent="0.25">
      <c r="C8" s="22">
        <v>3</v>
      </c>
      <c r="D8" s="26">
        <v>4500</v>
      </c>
    </row>
    <row r="9" spans="1:8" x14ac:dyDescent="0.25">
      <c r="C9" s="22">
        <v>4</v>
      </c>
      <c r="D9" s="26">
        <v>4500</v>
      </c>
      <c r="H9" s="19"/>
    </row>
    <row r="10" spans="1:8" x14ac:dyDescent="0.25">
      <c r="C10" s="22">
        <v>5</v>
      </c>
      <c r="D10" s="26">
        <v>4500</v>
      </c>
    </row>
    <row r="11" spans="1:8" ht="15.75" thickBot="1" x14ac:dyDescent="0.3">
      <c r="C11" s="23">
        <v>6</v>
      </c>
      <c r="D11" s="27">
        <v>7500</v>
      </c>
    </row>
    <row r="13" spans="1:8" x14ac:dyDescent="0.25">
      <c r="A13" s="31" t="s">
        <v>19</v>
      </c>
      <c r="B13" s="21" t="s">
        <v>180</v>
      </c>
    </row>
    <row r="14" spans="1:8" x14ac:dyDescent="0.25">
      <c r="B14" s="21" t="s">
        <v>179</v>
      </c>
    </row>
    <row r="15" spans="1:8" ht="15.75" thickBot="1" x14ac:dyDescent="0.3"/>
    <row r="16" spans="1:8" ht="15.75" thickBot="1" x14ac:dyDescent="0.3">
      <c r="B16" s="30" t="s">
        <v>18</v>
      </c>
      <c r="C16" s="144">
        <f>NPV(F5,D6:D11)+D5</f>
        <v>268.35642142323923</v>
      </c>
      <c r="D16" s="145"/>
    </row>
    <row r="19" spans="1:4" x14ac:dyDescent="0.25">
      <c r="A19" s="21" t="s">
        <v>20</v>
      </c>
      <c r="B19" s="21" t="s">
        <v>27</v>
      </c>
    </row>
    <row r="20" spans="1:4" x14ac:dyDescent="0.25">
      <c r="B20" s="21" t="s">
        <v>181</v>
      </c>
    </row>
    <row r="21" spans="1:4" ht="11.25" customHeight="1" thickBot="1" x14ac:dyDescent="0.3"/>
    <row r="22" spans="1:4" ht="15.75" thickBot="1" x14ac:dyDescent="0.3">
      <c r="B22" s="30" t="s">
        <v>18</v>
      </c>
      <c r="C22" s="146">
        <f>IRR(D5:D11)</f>
        <v>0.12447665991170243</v>
      </c>
      <c r="D22" s="147"/>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8"/>
      <c r="D33" s="48"/>
      <c r="E33" s="48"/>
    </row>
    <row r="34" spans="3:5" x14ac:dyDescent="0.25">
      <c r="C34" s="48"/>
      <c r="D34" s="48"/>
      <c r="E34" s="48"/>
    </row>
    <row r="35" spans="3:5" x14ac:dyDescent="0.25">
      <c r="C35" s="48"/>
      <c r="D35" s="48"/>
      <c r="E35" s="48"/>
    </row>
    <row r="36" spans="3:5" ht="17.25" x14ac:dyDescent="0.4">
      <c r="C36" s="48"/>
      <c r="D36" s="54" t="s">
        <v>92</v>
      </c>
      <c r="E36" s="54" t="s">
        <v>93</v>
      </c>
    </row>
    <row r="37" spans="3:5" x14ac:dyDescent="0.25">
      <c r="C37" s="48"/>
      <c r="D37" s="55">
        <f>PMT(F5,6,-C16,)</f>
        <v>65.271183394529942</v>
      </c>
      <c r="E37" s="48">
        <f>C16</f>
        <v>268.35642142323923</v>
      </c>
    </row>
    <row r="38" spans="3:5" x14ac:dyDescent="0.25">
      <c r="C38" s="49">
        <v>0</v>
      </c>
      <c r="D38" s="48">
        <f t="dataTable" ref="D38:E52" dt2D="0" dtr="0" r1="F5"/>
        <v>1708.3333333333333</v>
      </c>
      <c r="E38" s="48">
        <v>10250</v>
      </c>
    </row>
    <row r="39" spans="3:5" x14ac:dyDescent="0.25">
      <c r="C39" s="49">
        <v>0.02</v>
      </c>
      <c r="D39" s="48">
        <v>1449.6754840416122</v>
      </c>
      <c r="E39" s="48">
        <v>8120.2570377872398</v>
      </c>
    </row>
    <row r="40" spans="3:5" x14ac:dyDescent="0.25">
      <c r="C40" s="49">
        <v>0.04</v>
      </c>
      <c r="D40" s="48">
        <v>1184.6675849509013</v>
      </c>
      <c r="E40" s="48">
        <v>6210.1896100638078</v>
      </c>
    </row>
    <row r="41" spans="3:5" x14ac:dyDescent="0.25">
      <c r="C41" s="49">
        <v>0.06</v>
      </c>
      <c r="D41" s="48">
        <v>913.51308023166337</v>
      </c>
      <c r="E41" s="48">
        <v>4492.040091547271</v>
      </c>
    </row>
    <row r="42" spans="3:5" x14ac:dyDescent="0.25">
      <c r="C42" s="49">
        <v>0.08</v>
      </c>
      <c r="D42" s="48">
        <v>636.42055173921665</v>
      </c>
      <c r="E42" s="48">
        <v>2942.0956263621847</v>
      </c>
    </row>
    <row r="43" spans="3:5" x14ac:dyDescent="0.25">
      <c r="C43" s="49">
        <v>0.1</v>
      </c>
      <c r="D43" s="48">
        <v>353.60198351134829</v>
      </c>
      <c r="E43" s="48">
        <v>1540.0288220388647</v>
      </c>
    </row>
    <row r="44" spans="3:5" x14ac:dyDescent="0.25">
      <c r="C44" s="49">
        <v>0.12</v>
      </c>
      <c r="D44" s="48">
        <v>65.271183394529942</v>
      </c>
      <c r="E44" s="48">
        <v>268.35642142323923</v>
      </c>
    </row>
    <row r="45" spans="3:5" x14ac:dyDescent="0.25">
      <c r="C45" s="49">
        <v>0.14000000000000001</v>
      </c>
      <c r="D45" s="48">
        <v>-228.35763654734339</v>
      </c>
      <c r="E45" s="48">
        <v>-888.00692339607485</v>
      </c>
    </row>
    <row r="46" spans="3:5" x14ac:dyDescent="0.25">
      <c r="C46" s="49">
        <v>0.18</v>
      </c>
      <c r="D46" s="48">
        <v>-830.65788804345505</v>
      </c>
      <c r="E46" s="48">
        <v>-2905.3111558048695</v>
      </c>
    </row>
    <row r="47" spans="3:5" x14ac:dyDescent="0.25">
      <c r="C47" s="49">
        <v>0.2</v>
      </c>
      <c r="D47" s="48">
        <v>-1138.9094776191546</v>
      </c>
      <c r="E47" s="48">
        <v>-3787.4549897119323</v>
      </c>
    </row>
    <row r="48" spans="3:5" x14ac:dyDescent="0.25">
      <c r="C48" s="49">
        <v>0.22</v>
      </c>
      <c r="D48" s="48">
        <v>-1451.6211900136414</v>
      </c>
      <c r="E48" s="48">
        <v>-4597.1650397068788</v>
      </c>
    </row>
    <row r="49" spans="3:5" x14ac:dyDescent="0.25">
      <c r="C49" s="49">
        <v>0.24</v>
      </c>
      <c r="D49" s="48">
        <v>-1768.5927730671567</v>
      </c>
      <c r="E49" s="48">
        <v>-5341.9837182061237</v>
      </c>
    </row>
    <row r="50" spans="3:5" x14ac:dyDescent="0.25">
      <c r="C50" s="49">
        <v>0.26</v>
      </c>
      <c r="D50" s="48">
        <v>-2089.6289980129336</v>
      </c>
      <c r="E50" s="48">
        <v>-6028.5312240673447</v>
      </c>
    </row>
    <row r="51" spans="3:5" x14ac:dyDescent="0.25">
      <c r="C51" s="49">
        <v>0.28000000000000003</v>
      </c>
      <c r="D51" s="48">
        <v>-2414.5401239951684</v>
      </c>
      <c r="E51" s="48">
        <v>-6662.6330767758191</v>
      </c>
    </row>
    <row r="52" spans="3:5" x14ac:dyDescent="0.25">
      <c r="C52" s="49">
        <v>0.3</v>
      </c>
      <c r="D52" s="48">
        <v>-2743.1422629140889</v>
      </c>
      <c r="E52" s="48">
        <v>-7249.4281418634982</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election activeCell="J28" sqref="J28"/>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4250</v>
      </c>
      <c r="E6" s="42" t="s">
        <v>30</v>
      </c>
    </row>
    <row r="7" spans="2:12" x14ac:dyDescent="0.25">
      <c r="B7" s="43">
        <v>2</v>
      </c>
      <c r="C7" s="119">
        <v>6590</v>
      </c>
      <c r="E7" s="42" t="s">
        <v>31</v>
      </c>
    </row>
    <row r="8" spans="2:12" x14ac:dyDescent="0.25">
      <c r="B8" s="43">
        <v>3</v>
      </c>
      <c r="C8" s="119">
        <v>5800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9.7500000000000003E-2</v>
      </c>
    </row>
    <row r="13" spans="2:12" ht="15.75" thickBot="1" x14ac:dyDescent="0.3"/>
    <row r="14" spans="2:12" ht="15.75" thickBot="1" x14ac:dyDescent="0.3">
      <c r="B14" s="148" t="str">
        <f>"This project has an MIRR of "&amp;FIXED(MIRR(C5:C10,C12,C12)*100,3)&amp;"% which indicates that the project should be "&amp;IF(MIRR(C5:C10,C12,C12)&gt;C12,"ACCEPTED","REJECTED")</f>
        <v>This project has an MIRR of 7.615% which indicates that the project should be REJECTED</v>
      </c>
      <c r="C14" s="149"/>
      <c r="D14" s="149"/>
      <c r="E14" s="149"/>
      <c r="F14" s="149"/>
      <c r="G14" s="149"/>
      <c r="H14" s="149"/>
      <c r="I14" s="149"/>
      <c r="J14" s="150"/>
    </row>
    <row r="15" spans="2:12" ht="15.75" thickBot="1" x14ac:dyDescent="0.3"/>
    <row r="16" spans="2:12" ht="15.75" thickBot="1" x14ac:dyDescent="0.3">
      <c r="B16" s="151" t="s">
        <v>143</v>
      </c>
      <c r="C16" s="152"/>
      <c r="D16" s="152"/>
      <c r="E16" s="152"/>
      <c r="F16" s="152"/>
      <c r="G16" s="152"/>
      <c r="H16" s="152"/>
      <c r="I16" s="152"/>
      <c r="J16" s="153"/>
    </row>
    <row r="18" spans="2:2" x14ac:dyDescent="0.25">
      <c r="B18" s="42" t="s">
        <v>144</v>
      </c>
    </row>
    <row r="19" spans="2:2" x14ac:dyDescent="0.25">
      <c r="B19" s="42" t="s">
        <v>53</v>
      </c>
    </row>
    <row r="20" spans="2:2" x14ac:dyDescent="0.25">
      <c r="B20" s="42" t="s">
        <v>51</v>
      </c>
    </row>
    <row r="21" spans="2:2" x14ac:dyDescent="0.25">
      <c r="B21" s="42" t="s">
        <v>145</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topLeftCell="A5" zoomScale="145" zoomScaleNormal="145" workbookViewId="0">
      <selection activeCell="I28" sqref="I28"/>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7" t="s">
        <v>0</v>
      </c>
      <c r="J4" s="137"/>
      <c r="K4" s="137"/>
      <c r="L4" s="137"/>
      <c r="M4" s="137"/>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182</v>
      </c>
      <c r="G22" s="75"/>
      <c r="H22" s="98" t="s">
        <v>108</v>
      </c>
      <c r="I22" s="98" t="s">
        <v>183</v>
      </c>
    </row>
    <row r="23" spans="3:9" ht="14.65" customHeight="1" x14ac:dyDescent="0.25">
      <c r="C23" s="75" t="s">
        <v>101</v>
      </c>
      <c r="D23" s="113">
        <v>55000</v>
      </c>
      <c r="E23" s="113"/>
      <c r="F23" s="113">
        <v>75800</v>
      </c>
      <c r="G23" s="75"/>
      <c r="H23" s="95">
        <v>1</v>
      </c>
      <c r="I23" s="96">
        <f>SUM(K9:K11)*D23</f>
        <v>15839.999999999998</v>
      </c>
    </row>
    <row r="24" spans="3:9" ht="14.65" customHeight="1" x14ac:dyDescent="0.25">
      <c r="C24" s="75" t="s">
        <v>103</v>
      </c>
      <c r="D24" s="113">
        <v>3</v>
      </c>
      <c r="E24" s="113"/>
      <c r="F24" s="113"/>
      <c r="G24" s="75"/>
      <c r="H24" s="95">
        <v>2</v>
      </c>
      <c r="I24" s="122">
        <f>SUM(K10:K11)*D23</f>
        <v>9504</v>
      </c>
    </row>
    <row r="25" spans="3:9" ht="14.65" customHeight="1" x14ac:dyDescent="0.25">
      <c r="C25" s="75" t="s">
        <v>184</v>
      </c>
      <c r="D25" s="113">
        <v>12500</v>
      </c>
      <c r="E25" s="113"/>
      <c r="F25" s="113">
        <v>17000</v>
      </c>
      <c r="G25" s="75"/>
      <c r="H25" s="95">
        <v>3</v>
      </c>
      <c r="I25" s="122">
        <f>SUM(K11)*D23</f>
        <v>3168</v>
      </c>
    </row>
    <row r="26" spans="3:9" ht="15.75" thickBot="1" x14ac:dyDescent="0.3">
      <c r="C26" s="75"/>
      <c r="D26" s="75"/>
      <c r="E26" s="75"/>
      <c r="F26" s="75"/>
      <c r="G26" s="75"/>
      <c r="H26" s="95">
        <v>4</v>
      </c>
      <c r="I26" s="122">
        <v>0</v>
      </c>
    </row>
    <row r="27" spans="3:9" ht="15.75" thickBot="1" x14ac:dyDescent="0.3">
      <c r="C27" s="75" t="s">
        <v>185</v>
      </c>
      <c r="D27" s="154">
        <f>F35-D35</f>
        <v>14263.440000000002</v>
      </c>
      <c r="E27" s="155"/>
      <c r="F27" s="156"/>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12500</v>
      </c>
      <c r="E31" s="75"/>
      <c r="F31" s="97">
        <f>F25</f>
        <v>17000</v>
      </c>
      <c r="G31" s="75"/>
    </row>
    <row r="32" spans="3:9" x14ac:dyDescent="0.25">
      <c r="C32" s="75" t="s">
        <v>186</v>
      </c>
      <c r="D32" s="75">
        <f>VLOOKUP(D24,H23:I27,2)</f>
        <v>3168</v>
      </c>
      <c r="E32" s="75"/>
      <c r="F32" s="75">
        <f>SUM(K8:K11)*F23</f>
        <v>36384</v>
      </c>
      <c r="G32" s="75"/>
    </row>
    <row r="33" spans="3:7" x14ac:dyDescent="0.25">
      <c r="C33" s="75" t="s">
        <v>105</v>
      </c>
      <c r="D33" s="75">
        <f>D31-D32</f>
        <v>9332</v>
      </c>
      <c r="E33" s="97"/>
      <c r="F33" s="97">
        <f>F31-F32</f>
        <v>-19384</v>
      </c>
      <c r="G33" s="75"/>
    </row>
    <row r="34" spans="3:7" x14ac:dyDescent="0.25">
      <c r="C34" s="75" t="s">
        <v>106</v>
      </c>
      <c r="D34" s="75">
        <f>0.34*D33*-1</f>
        <v>-3172.88</v>
      </c>
      <c r="E34" s="75"/>
      <c r="F34" s="97">
        <f>0.34*F33*-1</f>
        <v>6590.56</v>
      </c>
      <c r="G34" s="75"/>
    </row>
    <row r="35" spans="3:7" x14ac:dyDescent="0.25">
      <c r="C35" s="75" t="s">
        <v>107</v>
      </c>
      <c r="D35" s="75">
        <f>D31+D34</f>
        <v>9327.119999999999</v>
      </c>
      <c r="E35" s="75"/>
      <c r="F35" s="97">
        <f>F31+F34</f>
        <v>23590.560000000001</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election activeCell="D7" sqref="D7"/>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129</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4750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6500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6500</v>
      </c>
      <c r="E14" s="61"/>
      <c r="F14" s="60">
        <f t="shared" si="0"/>
        <v>0</v>
      </c>
      <c r="G14" s="61"/>
      <c r="H14" s="61"/>
      <c r="I14" s="61"/>
    </row>
    <row r="15" spans="1:9" ht="15.75" thickBot="1" x14ac:dyDescent="0.3">
      <c r="A15" s="58"/>
      <c r="B15" s="61"/>
      <c r="C15" s="64">
        <v>10</v>
      </c>
      <c r="D15" s="66">
        <v>7000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7">
        <f>IF(F16&gt;1,"Not Applicable",IRR(D5:D15))</f>
        <v>0.11131093929226532</v>
      </c>
      <c r="D19" s="158"/>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8"/>
  <sheetViews>
    <sheetView showGridLines="0" zoomScale="130" zoomScaleNormal="130" workbookViewId="0">
      <selection activeCell="F11" sqref="F11"/>
    </sheetView>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9"/>
      <c r="C2" s="99"/>
      <c r="D2" s="164" t="s">
        <v>158</v>
      </c>
      <c r="E2" s="164"/>
      <c r="F2" s="164"/>
      <c r="G2" s="164"/>
      <c r="H2" s="164"/>
      <c r="I2" s="164"/>
      <c r="J2" s="164"/>
      <c r="K2" s="164"/>
      <c r="L2" s="164"/>
      <c r="M2" s="164"/>
      <c r="N2" s="164"/>
    </row>
    <row r="3" spans="2:14" ht="18.75" x14ac:dyDescent="0.3">
      <c r="B3" s="99"/>
      <c r="C3" s="99"/>
      <c r="D3" s="165" t="s">
        <v>159</v>
      </c>
      <c r="E3" s="165"/>
      <c r="F3" s="165"/>
      <c r="G3" s="165"/>
      <c r="H3" s="165"/>
      <c r="I3" s="165"/>
      <c r="J3" s="165"/>
      <c r="K3" s="165"/>
      <c r="L3" s="165"/>
      <c r="M3" s="165"/>
      <c r="N3" s="165"/>
    </row>
    <row r="4" spans="2:14" s="114" customFormat="1" ht="18.75" x14ac:dyDescent="0.3">
      <c r="D4" s="121"/>
      <c r="E4" s="121"/>
      <c r="F4" s="121"/>
      <c r="G4" s="121"/>
      <c r="H4" s="121"/>
      <c r="I4" s="121"/>
      <c r="J4" s="121"/>
      <c r="K4" s="121"/>
      <c r="L4" s="121"/>
      <c r="M4" s="121"/>
      <c r="N4" s="121"/>
    </row>
    <row r="5" spans="2:14" s="114" customFormat="1" ht="18.75" x14ac:dyDescent="0.3">
      <c r="B5" s="123" t="s">
        <v>160</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1" t="s">
        <v>187</v>
      </c>
      <c r="E7" s="161"/>
      <c r="F7" s="161"/>
      <c r="G7" s="161"/>
      <c r="H7" s="161"/>
      <c r="I7" s="161"/>
      <c r="J7" s="161"/>
      <c r="K7" s="161"/>
      <c r="L7" s="161"/>
      <c r="M7" s="161"/>
      <c r="N7" s="161"/>
    </row>
    <row r="8" spans="2:14" ht="44.25" customHeight="1" x14ac:dyDescent="0.25">
      <c r="B8" s="99"/>
      <c r="C8" s="103"/>
      <c r="D8" s="161"/>
      <c r="E8" s="161"/>
      <c r="F8" s="161"/>
      <c r="G8" s="161"/>
      <c r="H8" s="161"/>
      <c r="I8" s="161"/>
      <c r="J8" s="161"/>
      <c r="K8" s="161"/>
      <c r="L8" s="161"/>
      <c r="M8" s="161"/>
      <c r="N8" s="161"/>
    </row>
    <row r="9" spans="2:14" ht="15.75" x14ac:dyDescent="0.25">
      <c r="B9" s="99"/>
      <c r="C9" s="103"/>
      <c r="D9" s="100" t="s">
        <v>188</v>
      </c>
      <c r="E9" s="99"/>
      <c r="F9" s="99"/>
      <c r="G9" s="99"/>
      <c r="H9" s="99"/>
      <c r="I9" s="99"/>
      <c r="J9" s="99"/>
      <c r="K9" s="99"/>
      <c r="L9" s="99"/>
      <c r="M9" s="99"/>
      <c r="N9" s="99"/>
    </row>
    <row r="10" spans="2:14" ht="15.75" x14ac:dyDescent="0.25">
      <c r="B10" s="99"/>
      <c r="C10" s="103"/>
      <c r="D10" s="100" t="s">
        <v>189</v>
      </c>
      <c r="E10" s="99"/>
      <c r="F10" s="99"/>
      <c r="G10" s="99"/>
      <c r="H10" s="99"/>
      <c r="I10" s="99"/>
      <c r="J10" s="99"/>
      <c r="K10" s="99"/>
      <c r="L10" s="99"/>
      <c r="M10" s="99"/>
      <c r="N10" s="99"/>
    </row>
    <row r="11" spans="2:14" ht="15.75" x14ac:dyDescent="0.25">
      <c r="B11" s="99"/>
      <c r="C11" s="103"/>
      <c r="D11" s="100" t="s">
        <v>190</v>
      </c>
      <c r="E11" s="99"/>
      <c r="F11" s="99"/>
      <c r="G11" s="99"/>
      <c r="H11" s="99"/>
      <c r="I11" s="99"/>
      <c r="J11" s="99"/>
      <c r="K11" s="99"/>
      <c r="L11" s="99"/>
      <c r="M11" s="99"/>
      <c r="N11" s="99"/>
    </row>
    <row r="12" spans="2:14" ht="15.75" x14ac:dyDescent="0.25">
      <c r="B12" s="99"/>
      <c r="C12" s="103"/>
      <c r="D12" s="100" t="s">
        <v>191</v>
      </c>
      <c r="E12" s="99"/>
      <c r="F12" s="99"/>
      <c r="G12" s="99"/>
      <c r="H12" s="99"/>
      <c r="I12" s="99"/>
      <c r="J12" s="99"/>
      <c r="K12" s="99"/>
      <c r="L12" s="99"/>
      <c r="M12" s="99"/>
      <c r="N12" s="99"/>
    </row>
    <row r="13" spans="2:14" ht="15.75" x14ac:dyDescent="0.25">
      <c r="B13" s="99"/>
      <c r="C13" s="103"/>
      <c r="D13" s="100" t="s">
        <v>192</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1" t="s">
        <v>146</v>
      </c>
      <c r="E15" s="161"/>
      <c r="F15" s="161"/>
      <c r="G15" s="161"/>
      <c r="H15" s="161"/>
      <c r="I15" s="161"/>
      <c r="J15" s="161"/>
      <c r="K15" s="161"/>
      <c r="L15" s="161"/>
      <c r="M15" s="161"/>
      <c r="N15" s="161"/>
    </row>
    <row r="16" spans="2:14" s="114" customFormat="1" ht="23.45" customHeight="1" x14ac:dyDescent="0.25">
      <c r="C16" s="103"/>
      <c r="D16" s="161"/>
      <c r="E16" s="161"/>
      <c r="F16" s="161"/>
      <c r="G16" s="161"/>
      <c r="H16" s="161"/>
      <c r="I16" s="161"/>
      <c r="J16" s="161"/>
      <c r="K16" s="161"/>
      <c r="L16" s="161"/>
      <c r="M16" s="161"/>
      <c r="N16" s="161"/>
    </row>
    <row r="17" spans="2:14" s="114" customFormat="1" ht="15.75" x14ac:dyDescent="0.25">
      <c r="C17" s="103"/>
      <c r="D17" s="100" t="s">
        <v>147</v>
      </c>
      <c r="E17" s="120" t="s">
        <v>136</v>
      </c>
    </row>
    <row r="18" spans="2:14" s="114" customFormat="1" ht="15.75" x14ac:dyDescent="0.25">
      <c r="C18" s="103"/>
      <c r="D18" s="100" t="s">
        <v>148</v>
      </c>
      <c r="E18" s="120" t="s">
        <v>135</v>
      </c>
    </row>
    <row r="19" spans="2:14" s="114" customFormat="1" ht="15.75" x14ac:dyDescent="0.25">
      <c r="C19" s="103"/>
      <c r="D19" s="100" t="s">
        <v>149</v>
      </c>
      <c r="E19" s="120" t="s">
        <v>137</v>
      </c>
    </row>
    <row r="20" spans="2:14" s="114" customFormat="1" ht="15.75" x14ac:dyDescent="0.25">
      <c r="C20" s="103"/>
      <c r="D20" s="100" t="s">
        <v>150</v>
      </c>
      <c r="E20" s="120" t="s">
        <v>138</v>
      </c>
    </row>
    <row r="21" spans="2:14" s="114" customFormat="1" ht="15.75" x14ac:dyDescent="0.25">
      <c r="C21" s="103"/>
      <c r="D21" s="100" t="s">
        <v>156</v>
      </c>
      <c r="E21" s="134" t="s">
        <v>193</v>
      </c>
    </row>
    <row r="22" spans="2:14" s="114" customFormat="1" ht="16.5" thickBot="1" x14ac:dyDescent="0.3">
      <c r="C22" s="103"/>
      <c r="D22" s="100"/>
    </row>
    <row r="23" spans="2:14" s="114" customFormat="1" ht="16.5" thickBot="1" x14ac:dyDescent="0.3">
      <c r="B23" s="101" t="s">
        <v>116</v>
      </c>
      <c r="C23" s="102" t="s">
        <v>117</v>
      </c>
      <c r="D23" s="161" t="s">
        <v>196</v>
      </c>
      <c r="E23" s="161"/>
      <c r="F23" s="161"/>
      <c r="G23" s="161"/>
      <c r="H23" s="161"/>
      <c r="I23" s="161"/>
      <c r="J23" s="161"/>
      <c r="K23" s="161"/>
      <c r="L23" s="161"/>
      <c r="M23" s="161"/>
      <c r="N23" s="161"/>
    </row>
    <row r="24" spans="2:14" s="114" customFormat="1" ht="27" customHeight="1" x14ac:dyDescent="0.25">
      <c r="C24" s="103"/>
      <c r="D24" s="161"/>
      <c r="E24" s="161"/>
      <c r="F24" s="161"/>
      <c r="G24" s="161"/>
      <c r="H24" s="161"/>
      <c r="I24" s="161"/>
      <c r="J24" s="161"/>
      <c r="K24" s="161"/>
      <c r="L24" s="161"/>
      <c r="M24" s="161"/>
      <c r="N24" s="161"/>
    </row>
    <row r="25" spans="2:14" s="114" customFormat="1" ht="15.75" x14ac:dyDescent="0.25">
      <c r="C25" s="103"/>
      <c r="D25" s="100" t="s">
        <v>153</v>
      </c>
      <c r="E25" s="162" t="s">
        <v>194</v>
      </c>
      <c r="F25" s="162"/>
      <c r="G25" s="162"/>
      <c r="H25" s="162"/>
      <c r="I25" s="162"/>
      <c r="J25" s="162"/>
      <c r="K25" s="162"/>
      <c r="L25" s="162"/>
      <c r="M25" s="162"/>
    </row>
    <row r="26" spans="2:14" s="114" customFormat="1" ht="15.75" x14ac:dyDescent="0.25">
      <c r="C26" s="103"/>
      <c r="D26" s="100" t="s">
        <v>154</v>
      </c>
      <c r="E26" s="162" t="s">
        <v>195</v>
      </c>
      <c r="F26" s="162"/>
      <c r="G26" s="162"/>
      <c r="H26" s="162"/>
      <c r="I26" s="162"/>
      <c r="J26" s="162"/>
      <c r="K26" s="162"/>
      <c r="L26" s="162"/>
      <c r="M26" s="162"/>
    </row>
    <row r="27" spans="2:14" s="114" customFormat="1" ht="15.75" x14ac:dyDescent="0.25">
      <c r="C27" s="103"/>
      <c r="D27" s="100" t="s">
        <v>155</v>
      </c>
      <c r="E27" s="120" t="s">
        <v>137</v>
      </c>
    </row>
    <row r="28" spans="2:14" s="114" customFormat="1" ht="15.75" x14ac:dyDescent="0.25">
      <c r="C28" s="103"/>
      <c r="D28" s="100" t="s">
        <v>152</v>
      </c>
      <c r="E28" s="120" t="s">
        <v>138</v>
      </c>
    </row>
    <row r="29" spans="2:14" s="114" customFormat="1" ht="15.75" x14ac:dyDescent="0.25">
      <c r="C29" s="103"/>
      <c r="D29" s="100" t="s">
        <v>156</v>
      </c>
      <c r="E29" s="134" t="s">
        <v>193</v>
      </c>
    </row>
    <row r="30" spans="2:14" s="114" customFormat="1" ht="16.5" thickBot="1" x14ac:dyDescent="0.3">
      <c r="C30" s="103"/>
      <c r="D30" s="100"/>
    </row>
    <row r="31" spans="2:14" s="114" customFormat="1" ht="16.5" thickBot="1" x14ac:dyDescent="0.3">
      <c r="B31" s="101" t="s">
        <v>116</v>
      </c>
      <c r="C31" s="102" t="s">
        <v>119</v>
      </c>
      <c r="D31" s="161" t="s">
        <v>151</v>
      </c>
      <c r="E31" s="161"/>
      <c r="F31" s="161"/>
      <c r="G31" s="161"/>
      <c r="H31" s="161"/>
      <c r="I31" s="161"/>
      <c r="J31" s="161"/>
      <c r="K31" s="161"/>
      <c r="L31" s="161"/>
      <c r="M31" s="161"/>
      <c r="N31" s="161"/>
    </row>
    <row r="32" spans="2:14" s="114" customFormat="1" ht="18" customHeight="1" x14ac:dyDescent="0.25">
      <c r="C32" s="103"/>
      <c r="D32" s="161"/>
      <c r="E32" s="161"/>
      <c r="F32" s="161"/>
      <c r="G32" s="161"/>
      <c r="H32" s="161"/>
      <c r="I32" s="161"/>
      <c r="J32" s="161"/>
      <c r="K32" s="161"/>
      <c r="L32" s="161"/>
      <c r="M32" s="161"/>
      <c r="N32" s="161"/>
    </row>
    <row r="33" spans="2:14" s="114" customFormat="1" ht="15.75" x14ac:dyDescent="0.25">
      <c r="C33" s="103"/>
      <c r="D33" s="100" t="s">
        <v>147</v>
      </c>
      <c r="E33" s="120" t="s">
        <v>139</v>
      </c>
    </row>
    <row r="34" spans="2:14" s="114" customFormat="1" ht="15.75" x14ac:dyDescent="0.25">
      <c r="C34" s="103"/>
      <c r="D34" s="100" t="s">
        <v>148</v>
      </c>
      <c r="E34" s="120" t="s">
        <v>140</v>
      </c>
    </row>
    <row r="35" spans="2:14" s="114" customFormat="1" ht="15.75" x14ac:dyDescent="0.25">
      <c r="C35" s="103"/>
      <c r="D35" s="100" t="s">
        <v>149</v>
      </c>
      <c r="E35" s="120" t="s">
        <v>137</v>
      </c>
    </row>
    <row r="36" spans="2:14" s="114" customFormat="1" ht="15.75" x14ac:dyDescent="0.25">
      <c r="C36" s="103"/>
      <c r="D36" s="100" t="s">
        <v>150</v>
      </c>
      <c r="E36" s="120" t="s">
        <v>138</v>
      </c>
    </row>
    <row r="37" spans="2:14" s="114" customFormat="1" ht="15.75" x14ac:dyDescent="0.25">
      <c r="C37" s="103"/>
      <c r="D37" s="100" t="s">
        <v>156</v>
      </c>
      <c r="E37" s="134" t="s">
        <v>193</v>
      </c>
    </row>
    <row r="38" spans="2:14" s="114" customFormat="1" ht="16.5" thickBot="1" x14ac:dyDescent="0.3">
      <c r="C38" s="103"/>
      <c r="D38" s="100"/>
    </row>
    <row r="39" spans="2:14" s="114" customFormat="1" ht="16.5" thickBot="1" x14ac:dyDescent="0.3">
      <c r="B39" s="101" t="s">
        <v>116</v>
      </c>
      <c r="C39" s="102" t="s">
        <v>121</v>
      </c>
      <c r="D39" s="161" t="s">
        <v>197</v>
      </c>
      <c r="E39" s="161"/>
      <c r="F39" s="161"/>
      <c r="G39" s="161"/>
      <c r="H39" s="161"/>
      <c r="I39" s="161"/>
      <c r="J39" s="161"/>
      <c r="K39" s="161"/>
      <c r="L39" s="161"/>
      <c r="M39" s="161"/>
      <c r="N39" s="161"/>
    </row>
    <row r="40" spans="2:14" s="114" customFormat="1" ht="13.5" customHeight="1" x14ac:dyDescent="0.25">
      <c r="C40" s="103"/>
      <c r="D40" s="161"/>
      <c r="E40" s="161"/>
      <c r="F40" s="161"/>
      <c r="G40" s="161"/>
      <c r="H40" s="161"/>
      <c r="I40" s="161"/>
      <c r="J40" s="161"/>
      <c r="K40" s="161"/>
      <c r="L40" s="161"/>
      <c r="M40" s="161"/>
      <c r="N40" s="161"/>
    </row>
    <row r="41" spans="2:14" s="114" customFormat="1" ht="15.75" x14ac:dyDescent="0.25">
      <c r="C41" s="103"/>
      <c r="D41" s="100" t="s">
        <v>153</v>
      </c>
      <c r="E41" s="162" t="s">
        <v>198</v>
      </c>
      <c r="F41" s="162"/>
      <c r="G41" s="162"/>
      <c r="H41" s="162"/>
      <c r="I41" s="162"/>
      <c r="J41" s="162"/>
      <c r="K41" s="162"/>
      <c r="L41" s="162"/>
      <c r="M41" s="162"/>
    </row>
    <row r="42" spans="2:14" s="114" customFormat="1" ht="15.75" x14ac:dyDescent="0.25">
      <c r="C42" s="103"/>
      <c r="D42" s="100" t="s">
        <v>154</v>
      </c>
      <c r="E42" s="162" t="s">
        <v>199</v>
      </c>
      <c r="F42" s="162"/>
      <c r="G42" s="162"/>
      <c r="H42" s="162"/>
      <c r="I42" s="162"/>
      <c r="J42" s="162"/>
      <c r="K42" s="162"/>
      <c r="L42" s="162"/>
      <c r="M42" s="162"/>
    </row>
    <row r="43" spans="2:14" s="114" customFormat="1" ht="15.75" x14ac:dyDescent="0.25">
      <c r="C43" s="103"/>
      <c r="D43" s="100" t="s">
        <v>155</v>
      </c>
      <c r="E43" s="120" t="s">
        <v>200</v>
      </c>
    </row>
    <row r="44" spans="2:14" s="114" customFormat="1" ht="15.75" x14ac:dyDescent="0.25">
      <c r="C44" s="103"/>
      <c r="D44" s="100" t="s">
        <v>152</v>
      </c>
      <c r="E44" s="120" t="s">
        <v>201</v>
      </c>
    </row>
    <row r="45" spans="2:14" s="114" customFormat="1" ht="15.75" x14ac:dyDescent="0.25">
      <c r="C45" s="103"/>
      <c r="D45" s="100" t="s">
        <v>156</v>
      </c>
      <c r="E45" s="134" t="s">
        <v>202</v>
      </c>
    </row>
    <row r="46" spans="2:14" s="114" customFormat="1" ht="15.75" x14ac:dyDescent="0.25">
      <c r="C46" s="103"/>
      <c r="D46" s="100" t="s">
        <v>203</v>
      </c>
      <c r="E46" s="134" t="s">
        <v>204</v>
      </c>
    </row>
    <row r="47" spans="2:14" s="114" customFormat="1" ht="16.5" thickBot="1" x14ac:dyDescent="0.3">
      <c r="C47" s="103"/>
      <c r="D47" s="100"/>
    </row>
    <row r="48" spans="2:14" s="114" customFormat="1" ht="16.5" thickBot="1" x14ac:dyDescent="0.3">
      <c r="B48" s="101" t="s">
        <v>109</v>
      </c>
      <c r="C48" s="102" t="s">
        <v>123</v>
      </c>
      <c r="D48" s="161" t="s">
        <v>118</v>
      </c>
      <c r="E48" s="161"/>
      <c r="F48" s="161"/>
      <c r="G48" s="161"/>
      <c r="H48" s="161"/>
      <c r="I48" s="161"/>
      <c r="J48" s="161"/>
      <c r="K48" s="161"/>
      <c r="L48" s="161"/>
      <c r="M48" s="161"/>
      <c r="N48" s="161"/>
    </row>
    <row r="49" spans="2:14" s="114" customFormat="1" ht="15.75" x14ac:dyDescent="0.25">
      <c r="C49" s="103"/>
      <c r="D49" s="161"/>
      <c r="E49" s="161"/>
      <c r="F49" s="161"/>
      <c r="G49" s="161"/>
      <c r="H49" s="161"/>
      <c r="I49" s="161"/>
      <c r="J49" s="161"/>
      <c r="K49" s="161"/>
      <c r="L49" s="161"/>
      <c r="M49" s="161"/>
      <c r="N49" s="161"/>
    </row>
    <row r="50" spans="2:14" s="114" customFormat="1" ht="33" customHeight="1" x14ac:dyDescent="0.25">
      <c r="D50" s="100" t="s">
        <v>153</v>
      </c>
      <c r="E50" s="161" t="s">
        <v>206</v>
      </c>
      <c r="F50" s="161"/>
      <c r="G50" s="161"/>
      <c r="H50" s="161"/>
      <c r="I50" s="161"/>
      <c r="J50" s="161"/>
      <c r="K50" s="161"/>
      <c r="L50" s="161"/>
      <c r="M50" s="161"/>
      <c r="N50" s="118"/>
    </row>
    <row r="51" spans="2:14" s="114" customFormat="1" ht="33.6" customHeight="1" x14ac:dyDescent="0.25">
      <c r="D51" s="100" t="s">
        <v>154</v>
      </c>
      <c r="E51" s="161" t="s">
        <v>157</v>
      </c>
      <c r="F51" s="161"/>
      <c r="G51" s="161"/>
      <c r="H51" s="161"/>
      <c r="I51" s="161"/>
      <c r="J51" s="161"/>
      <c r="K51" s="161"/>
      <c r="L51" s="161"/>
      <c r="M51" s="161"/>
      <c r="N51" s="118"/>
    </row>
    <row r="52" spans="2:14" s="114" customFormat="1" ht="23.25" customHeight="1" x14ac:dyDescent="0.25">
      <c r="D52" s="100" t="s">
        <v>155</v>
      </c>
      <c r="E52" s="162" t="s">
        <v>205</v>
      </c>
      <c r="F52" s="162"/>
      <c r="G52" s="162"/>
      <c r="H52" s="162"/>
      <c r="I52" s="162"/>
      <c r="J52" s="162"/>
      <c r="K52" s="162"/>
      <c r="L52" s="162"/>
      <c r="M52" s="162"/>
      <c r="N52" s="118"/>
    </row>
    <row r="53" spans="2:14" s="114" customFormat="1" ht="15.75" x14ac:dyDescent="0.25">
      <c r="D53" s="100" t="s">
        <v>152</v>
      </c>
      <c r="E53" s="162" t="s">
        <v>114</v>
      </c>
      <c r="F53" s="162"/>
      <c r="G53" s="162"/>
      <c r="H53" s="162"/>
      <c r="I53" s="162"/>
      <c r="J53" s="162"/>
      <c r="K53" s="162"/>
      <c r="L53" s="162"/>
      <c r="M53" s="162"/>
      <c r="N53" s="118"/>
    </row>
    <row r="54" spans="2:14" s="114" customFormat="1" ht="15.75" x14ac:dyDescent="0.25">
      <c r="D54" s="104" t="s">
        <v>156</v>
      </c>
      <c r="E54" s="162" t="s">
        <v>115</v>
      </c>
      <c r="F54" s="162"/>
      <c r="G54" s="162"/>
      <c r="H54" s="162"/>
      <c r="I54" s="162"/>
      <c r="J54" s="162"/>
      <c r="K54" s="162"/>
      <c r="L54" s="162"/>
      <c r="M54" s="162"/>
      <c r="N54" s="118"/>
    </row>
    <row r="55" spans="2:14" s="114" customFormat="1" ht="16.5" thickBot="1" x14ac:dyDescent="0.3">
      <c r="C55" s="103"/>
      <c r="D55" s="100"/>
    </row>
    <row r="56" spans="2:14" s="114" customFormat="1" ht="16.5" thickBot="1" x14ac:dyDescent="0.3">
      <c r="B56" s="101" t="s">
        <v>214</v>
      </c>
      <c r="C56" s="102" t="s">
        <v>124</v>
      </c>
      <c r="D56" s="161" t="s">
        <v>207</v>
      </c>
      <c r="E56" s="161"/>
      <c r="F56" s="161"/>
      <c r="G56" s="161"/>
      <c r="H56" s="161"/>
      <c r="I56" s="161"/>
      <c r="J56" s="161"/>
      <c r="K56" s="161"/>
      <c r="L56" s="161"/>
      <c r="M56" s="161"/>
      <c r="N56" s="161"/>
    </row>
    <row r="57" spans="2:14" s="114" customFormat="1" ht="18.75" customHeight="1" x14ac:dyDescent="0.25">
      <c r="C57" s="103"/>
      <c r="D57" s="161"/>
      <c r="E57" s="161"/>
      <c r="F57" s="161"/>
      <c r="G57" s="161"/>
      <c r="H57" s="161"/>
      <c r="I57" s="161"/>
      <c r="J57" s="161"/>
      <c r="K57" s="161"/>
      <c r="L57" s="161"/>
      <c r="M57" s="161"/>
      <c r="N57" s="161"/>
    </row>
    <row r="58" spans="2:14" s="114" customFormat="1" ht="15.75" x14ac:dyDescent="0.25">
      <c r="C58" s="103"/>
      <c r="D58" s="100" t="s">
        <v>111</v>
      </c>
      <c r="E58" s="162" t="b">
        <v>1</v>
      </c>
      <c r="F58" s="162"/>
      <c r="G58" s="162"/>
      <c r="H58" s="162"/>
      <c r="I58" s="162"/>
      <c r="J58" s="162"/>
      <c r="K58" s="162"/>
      <c r="L58" s="162"/>
      <c r="M58" s="162"/>
    </row>
    <row r="59" spans="2:14" s="114" customFormat="1" ht="15.75" x14ac:dyDescent="0.25">
      <c r="C59" s="103"/>
      <c r="D59" s="100" t="s">
        <v>112</v>
      </c>
      <c r="E59" s="162" t="b">
        <v>0</v>
      </c>
      <c r="F59" s="162"/>
      <c r="G59" s="162"/>
      <c r="H59" s="162"/>
      <c r="I59" s="162"/>
      <c r="J59" s="162"/>
      <c r="K59" s="162"/>
      <c r="L59" s="162"/>
      <c r="M59" s="162"/>
    </row>
    <row r="60" spans="2:14" s="114" customFormat="1" ht="16.5" thickBot="1" x14ac:dyDescent="0.3">
      <c r="C60" s="103"/>
      <c r="D60" s="100"/>
    </row>
    <row r="61" spans="2:14" s="114" customFormat="1" ht="16.5" thickBot="1" x14ac:dyDescent="0.3">
      <c r="B61" s="101" t="s">
        <v>214</v>
      </c>
      <c r="C61" s="102" t="s">
        <v>125</v>
      </c>
      <c r="D61" s="161" t="s">
        <v>216</v>
      </c>
      <c r="E61" s="161"/>
      <c r="F61" s="161"/>
      <c r="G61" s="161"/>
      <c r="H61" s="161"/>
      <c r="I61" s="161"/>
      <c r="J61" s="161"/>
      <c r="K61" s="161"/>
      <c r="L61" s="161"/>
      <c r="M61" s="161"/>
      <c r="N61" s="161"/>
    </row>
    <row r="62" spans="2:14" s="114" customFormat="1" ht="13.5" customHeight="1" x14ac:dyDescent="0.25">
      <c r="C62" s="103"/>
      <c r="D62" s="161"/>
      <c r="E62" s="161"/>
      <c r="F62" s="161"/>
      <c r="G62" s="161"/>
      <c r="H62" s="161"/>
      <c r="I62" s="161"/>
      <c r="J62" s="161"/>
      <c r="K62" s="161"/>
      <c r="L62" s="161"/>
      <c r="M62" s="161"/>
      <c r="N62" s="161"/>
    </row>
    <row r="63" spans="2:14" s="114" customFormat="1" ht="15.75" x14ac:dyDescent="0.25">
      <c r="C63" s="103"/>
      <c r="D63" s="100" t="s">
        <v>111</v>
      </c>
      <c r="E63" s="162" t="b">
        <v>1</v>
      </c>
      <c r="F63" s="162"/>
      <c r="G63" s="162"/>
      <c r="H63" s="162"/>
      <c r="I63" s="162"/>
      <c r="J63" s="162"/>
      <c r="K63" s="162"/>
      <c r="L63" s="162"/>
      <c r="M63" s="162"/>
    </row>
    <row r="64" spans="2:14" s="114" customFormat="1" ht="15.75" x14ac:dyDescent="0.25">
      <c r="C64" s="103"/>
      <c r="D64" s="100" t="s">
        <v>112</v>
      </c>
      <c r="E64" s="162" t="b">
        <v>0</v>
      </c>
      <c r="F64" s="162"/>
      <c r="G64" s="162"/>
      <c r="H64" s="162"/>
      <c r="I64" s="162"/>
      <c r="J64" s="162"/>
      <c r="K64" s="162"/>
      <c r="L64" s="162"/>
      <c r="M64" s="162"/>
    </row>
    <row r="65" spans="2:14" s="114" customFormat="1" ht="16.5" thickBot="1" x14ac:dyDescent="0.3">
      <c r="C65" s="103"/>
      <c r="D65" s="100"/>
    </row>
    <row r="66" spans="2:14" s="114" customFormat="1" ht="16.5" thickBot="1" x14ac:dyDescent="0.3">
      <c r="B66" s="101" t="s">
        <v>214</v>
      </c>
      <c r="C66" s="102" t="s">
        <v>126</v>
      </c>
      <c r="D66" s="161" t="s">
        <v>217</v>
      </c>
      <c r="E66" s="161"/>
      <c r="F66" s="161"/>
      <c r="G66" s="161"/>
      <c r="H66" s="161"/>
      <c r="I66" s="161"/>
      <c r="J66" s="161"/>
      <c r="K66" s="161"/>
      <c r="L66" s="161"/>
      <c r="M66" s="161"/>
      <c r="N66" s="161"/>
    </row>
    <row r="67" spans="2:14" s="114" customFormat="1" ht="13.5" customHeight="1" x14ac:dyDescent="0.25">
      <c r="C67" s="103"/>
      <c r="D67" s="161"/>
      <c r="E67" s="161"/>
      <c r="F67" s="161"/>
      <c r="G67" s="161"/>
      <c r="H67" s="161"/>
      <c r="I67" s="161"/>
      <c r="J67" s="161"/>
      <c r="K67" s="161"/>
      <c r="L67" s="161"/>
      <c r="M67" s="161"/>
      <c r="N67" s="161"/>
    </row>
    <row r="68" spans="2:14" s="114" customFormat="1" ht="15.75" x14ac:dyDescent="0.25">
      <c r="C68" s="103"/>
      <c r="D68" s="100" t="s">
        <v>111</v>
      </c>
      <c r="E68" s="162" t="b">
        <v>1</v>
      </c>
      <c r="F68" s="162"/>
      <c r="G68" s="162"/>
      <c r="H68" s="162"/>
      <c r="I68" s="162"/>
      <c r="J68" s="162"/>
      <c r="K68" s="162"/>
      <c r="L68" s="162"/>
      <c r="M68" s="162"/>
    </row>
    <row r="69" spans="2:14" s="114" customFormat="1" ht="15.75" x14ac:dyDescent="0.25">
      <c r="C69" s="103"/>
      <c r="D69" s="100" t="s">
        <v>112</v>
      </c>
      <c r="E69" s="162" t="b">
        <v>0</v>
      </c>
      <c r="F69" s="162"/>
      <c r="G69" s="162"/>
      <c r="H69" s="162"/>
      <c r="I69" s="162"/>
      <c r="J69" s="162"/>
      <c r="K69" s="162"/>
      <c r="L69" s="162"/>
      <c r="M69" s="162"/>
    </row>
    <row r="70" spans="2:14" s="114" customFormat="1" ht="16.5" thickBot="1" x14ac:dyDescent="0.3">
      <c r="C70" s="103"/>
      <c r="D70" s="100"/>
    </row>
    <row r="71" spans="2:14" s="114" customFormat="1" ht="16.5" thickBot="1" x14ac:dyDescent="0.3">
      <c r="B71" s="101" t="s">
        <v>215</v>
      </c>
      <c r="C71" s="102" t="s">
        <v>127</v>
      </c>
      <c r="D71" s="161" t="s">
        <v>218</v>
      </c>
      <c r="E71" s="161"/>
      <c r="F71" s="161"/>
      <c r="G71" s="161"/>
      <c r="H71" s="161"/>
      <c r="I71" s="161"/>
      <c r="J71" s="161"/>
      <c r="K71" s="161"/>
      <c r="L71" s="161"/>
      <c r="M71" s="161"/>
      <c r="N71" s="161"/>
    </row>
    <row r="72" spans="2:14" s="114" customFormat="1" ht="24" customHeight="1" x14ac:dyDescent="0.25">
      <c r="C72" s="103"/>
      <c r="D72" s="161"/>
      <c r="E72" s="161"/>
      <c r="F72" s="161"/>
      <c r="G72" s="161"/>
      <c r="H72" s="161"/>
      <c r="I72" s="161"/>
      <c r="J72" s="161"/>
      <c r="K72" s="161"/>
      <c r="L72" s="161"/>
      <c r="M72" s="161"/>
      <c r="N72" s="161"/>
    </row>
    <row r="73" spans="2:14" s="114" customFormat="1" ht="15.75" x14ac:dyDescent="0.25">
      <c r="C73" s="103"/>
      <c r="D73" s="100" t="s">
        <v>111</v>
      </c>
      <c r="E73" s="162" t="b">
        <v>1</v>
      </c>
      <c r="F73" s="162"/>
      <c r="G73" s="162"/>
      <c r="H73" s="162"/>
      <c r="I73" s="162"/>
      <c r="J73" s="162"/>
      <c r="K73" s="162"/>
      <c r="L73" s="162"/>
      <c r="M73" s="162"/>
    </row>
    <row r="74" spans="2:14" s="114" customFormat="1" ht="15.75" x14ac:dyDescent="0.25">
      <c r="C74" s="103"/>
      <c r="D74" s="100" t="s">
        <v>112</v>
      </c>
      <c r="E74" s="162" t="b">
        <v>0</v>
      </c>
      <c r="F74" s="162"/>
      <c r="G74" s="162"/>
      <c r="H74" s="162"/>
      <c r="I74" s="162"/>
      <c r="J74" s="162"/>
      <c r="K74" s="162"/>
      <c r="L74" s="162"/>
      <c r="M74" s="162"/>
    </row>
    <row r="75" spans="2:14" s="114" customFormat="1" ht="16.5" thickBot="1" x14ac:dyDescent="0.3">
      <c r="C75" s="103"/>
      <c r="D75" s="100"/>
      <c r="E75" s="136"/>
      <c r="F75" s="136"/>
      <c r="G75" s="136"/>
      <c r="H75" s="136"/>
      <c r="I75" s="136"/>
      <c r="J75" s="136"/>
      <c r="K75" s="136"/>
      <c r="L75" s="136"/>
      <c r="M75" s="136"/>
    </row>
    <row r="76" spans="2:14" s="114" customFormat="1" ht="16.5" customHeight="1" thickBot="1" x14ac:dyDescent="0.3">
      <c r="B76" s="101" t="s">
        <v>215</v>
      </c>
      <c r="C76" s="102" t="s">
        <v>141</v>
      </c>
      <c r="D76" s="161" t="s">
        <v>219</v>
      </c>
      <c r="E76" s="161"/>
      <c r="F76" s="161"/>
      <c r="G76" s="161"/>
      <c r="H76" s="161"/>
      <c r="I76" s="161"/>
      <c r="J76" s="161"/>
      <c r="K76" s="161"/>
      <c r="L76" s="161"/>
      <c r="M76" s="161"/>
      <c r="N76" s="161"/>
    </row>
    <row r="77" spans="2:14" s="114" customFormat="1" ht="24" customHeight="1" x14ac:dyDescent="0.25">
      <c r="C77" s="103"/>
      <c r="D77" s="161"/>
      <c r="E77" s="161"/>
      <c r="F77" s="161"/>
      <c r="G77" s="161"/>
      <c r="H77" s="161"/>
      <c r="I77" s="161"/>
      <c r="J77" s="161"/>
      <c r="K77" s="161"/>
      <c r="L77" s="161"/>
      <c r="M77" s="161"/>
      <c r="N77" s="161"/>
    </row>
    <row r="78" spans="2:14" s="114" customFormat="1" ht="15.75" x14ac:dyDescent="0.25">
      <c r="C78" s="103"/>
      <c r="D78" s="100" t="s">
        <v>111</v>
      </c>
      <c r="E78" s="162" t="b">
        <v>1</v>
      </c>
      <c r="F78" s="162"/>
      <c r="G78" s="162"/>
      <c r="H78" s="162"/>
      <c r="I78" s="162"/>
      <c r="J78" s="162"/>
      <c r="K78" s="162"/>
      <c r="L78" s="162"/>
      <c r="M78" s="162"/>
    </row>
    <row r="79" spans="2:14" s="114" customFormat="1" ht="15.75" x14ac:dyDescent="0.25">
      <c r="C79" s="103"/>
      <c r="D79" s="100" t="s">
        <v>112</v>
      </c>
      <c r="E79" s="162" t="b">
        <v>0</v>
      </c>
      <c r="F79" s="162"/>
      <c r="G79" s="162"/>
      <c r="H79" s="162"/>
      <c r="I79" s="162"/>
      <c r="J79" s="162"/>
      <c r="K79" s="162"/>
      <c r="L79" s="162"/>
      <c r="M79" s="162"/>
    </row>
    <row r="80" spans="2:14" s="114" customFormat="1" ht="16.5" thickBot="1" x14ac:dyDescent="0.3">
      <c r="C80" s="103"/>
      <c r="D80" s="100"/>
      <c r="E80" s="136"/>
      <c r="F80" s="136"/>
      <c r="G80" s="136"/>
      <c r="H80" s="136"/>
      <c r="I80" s="136"/>
      <c r="J80" s="136"/>
      <c r="K80" s="136"/>
      <c r="L80" s="136"/>
      <c r="M80" s="136"/>
    </row>
    <row r="81" spans="2:14" s="114" customFormat="1" ht="16.5" thickBot="1" x14ac:dyDescent="0.3">
      <c r="B81" s="101" t="s">
        <v>215</v>
      </c>
      <c r="C81" s="102" t="s">
        <v>142</v>
      </c>
      <c r="D81" s="161" t="s">
        <v>213</v>
      </c>
      <c r="E81" s="161"/>
      <c r="F81" s="161"/>
      <c r="G81" s="161"/>
      <c r="H81" s="161"/>
      <c r="I81" s="161"/>
      <c r="J81" s="161"/>
      <c r="K81" s="161"/>
      <c r="L81" s="161"/>
      <c r="M81" s="161"/>
      <c r="N81" s="161"/>
    </row>
    <row r="82" spans="2:14" s="114" customFormat="1" ht="24" customHeight="1" x14ac:dyDescent="0.25">
      <c r="C82" s="103"/>
      <c r="D82" s="161"/>
      <c r="E82" s="161"/>
      <c r="F82" s="161"/>
      <c r="G82" s="161"/>
      <c r="H82" s="161"/>
      <c r="I82" s="161"/>
      <c r="J82" s="161"/>
      <c r="K82" s="161"/>
      <c r="L82" s="161"/>
      <c r="M82" s="161"/>
      <c r="N82" s="161"/>
    </row>
    <row r="83" spans="2:14" s="114" customFormat="1" ht="15.75" x14ac:dyDescent="0.25">
      <c r="C83" s="103"/>
      <c r="D83" s="100" t="s">
        <v>111</v>
      </c>
      <c r="E83" s="162" t="b">
        <v>1</v>
      </c>
      <c r="F83" s="162"/>
      <c r="G83" s="162"/>
      <c r="H83" s="162"/>
      <c r="I83" s="162"/>
      <c r="J83" s="162"/>
      <c r="K83" s="162"/>
      <c r="L83" s="162"/>
      <c r="M83" s="162"/>
    </row>
    <row r="84" spans="2:14" s="114" customFormat="1" ht="15.75" x14ac:dyDescent="0.25">
      <c r="C84" s="103"/>
      <c r="D84" s="100" t="s">
        <v>112</v>
      </c>
      <c r="E84" s="162" t="b">
        <v>0</v>
      </c>
      <c r="F84" s="162"/>
      <c r="G84" s="162"/>
      <c r="H84" s="162"/>
      <c r="I84" s="162"/>
      <c r="J84" s="162"/>
      <c r="K84" s="162"/>
      <c r="L84" s="162"/>
      <c r="M84" s="162"/>
    </row>
    <row r="85" spans="2:14" s="114" customFormat="1" ht="16.5" thickBot="1" x14ac:dyDescent="0.3">
      <c r="C85" s="103"/>
      <c r="D85" s="100"/>
      <c r="E85" s="136"/>
      <c r="F85" s="136"/>
      <c r="G85" s="136"/>
      <c r="H85" s="136"/>
      <c r="I85" s="136"/>
      <c r="J85" s="136"/>
      <c r="K85" s="136"/>
      <c r="L85" s="136"/>
      <c r="M85" s="136"/>
    </row>
    <row r="86" spans="2:14" s="114" customFormat="1" ht="16.5" thickBot="1" x14ac:dyDescent="0.3">
      <c r="B86" s="101" t="s">
        <v>120</v>
      </c>
      <c r="C86" s="102" t="s">
        <v>161</v>
      </c>
      <c r="D86" s="125" t="s">
        <v>162</v>
      </c>
    </row>
    <row r="87" spans="2:14" s="114" customFormat="1" ht="6" customHeight="1" x14ac:dyDescent="0.25">
      <c r="C87" s="95"/>
    </row>
    <row r="88" spans="2:14" s="114" customFormat="1" ht="15.75" x14ac:dyDescent="0.25">
      <c r="C88" s="95"/>
      <c r="D88" s="100" t="s">
        <v>211</v>
      </c>
    </row>
    <row r="89" spans="2:14" s="114" customFormat="1" ht="15.75" x14ac:dyDescent="0.25">
      <c r="C89" s="95"/>
      <c r="D89" s="126" t="s">
        <v>220</v>
      </c>
    </row>
    <row r="90" spans="2:14" s="114" customFormat="1" ht="15.75" x14ac:dyDescent="0.25">
      <c r="C90" s="95"/>
      <c r="D90" s="100" t="s">
        <v>163</v>
      </c>
    </row>
    <row r="91" spans="2:14" s="114" customFormat="1" ht="15.75" x14ac:dyDescent="0.25">
      <c r="C91" s="95"/>
      <c r="D91" s="100" t="s">
        <v>212</v>
      </c>
    </row>
    <row r="92" spans="2:14" s="114" customFormat="1" ht="15.75" x14ac:dyDescent="0.25">
      <c r="C92" s="95"/>
      <c r="D92" s="126" t="s">
        <v>164</v>
      </c>
    </row>
    <row r="93" spans="2:14" s="114" customFormat="1" ht="15.75" x14ac:dyDescent="0.25">
      <c r="C93" s="95"/>
      <c r="D93" s="100" t="s">
        <v>165</v>
      </c>
    </row>
    <row r="94" spans="2:14" s="114" customFormat="1" ht="15.75" x14ac:dyDescent="0.25">
      <c r="C94" s="95"/>
      <c r="D94" s="100" t="s">
        <v>221</v>
      </c>
    </row>
    <row r="95" spans="2:14" s="114" customFormat="1" ht="16.5" thickBot="1" x14ac:dyDescent="0.3">
      <c r="C95" s="103"/>
      <c r="E95" s="136"/>
      <c r="F95" s="136"/>
      <c r="G95" s="136"/>
      <c r="H95" s="136"/>
      <c r="I95" s="136"/>
      <c r="J95" s="136"/>
      <c r="K95" s="136"/>
      <c r="L95" s="136"/>
      <c r="M95" s="136"/>
    </row>
    <row r="96" spans="2:14" s="114" customFormat="1" ht="16.5" thickBot="1" x14ac:dyDescent="0.3">
      <c r="B96" s="124" t="s">
        <v>122</v>
      </c>
      <c r="C96" s="102" t="s">
        <v>166</v>
      </c>
      <c r="D96" s="100" t="s">
        <v>162</v>
      </c>
    </row>
    <row r="97" spans="1:19" s="114" customFormat="1" ht="6.95" customHeight="1" x14ac:dyDescent="0.25">
      <c r="C97" s="95"/>
    </row>
    <row r="98" spans="1:19" s="114" customFormat="1" ht="15" customHeight="1" x14ac:dyDescent="0.25">
      <c r="C98" s="95"/>
      <c r="D98" s="159" t="s">
        <v>167</v>
      </c>
      <c r="E98" s="159"/>
      <c r="F98" s="159"/>
      <c r="G98" s="159"/>
      <c r="H98" s="159"/>
      <c r="I98" s="159"/>
      <c r="J98" s="159"/>
      <c r="K98" s="159"/>
      <c r="L98" s="159"/>
    </row>
    <row r="99" spans="1:19" s="114" customFormat="1" ht="15" customHeight="1" x14ac:dyDescent="0.25">
      <c r="C99" s="95"/>
      <c r="D99" s="160" t="s">
        <v>210</v>
      </c>
      <c r="E99" s="160"/>
      <c r="F99" s="160"/>
      <c r="G99" s="160"/>
      <c r="H99" s="160"/>
      <c r="I99" s="160"/>
      <c r="J99" s="160"/>
      <c r="K99" s="160"/>
      <c r="L99" s="160"/>
    </row>
    <row r="100" spans="1:19" s="114" customFormat="1" ht="15" customHeight="1" x14ac:dyDescent="0.25">
      <c r="C100" s="95"/>
      <c r="D100" s="159" t="s">
        <v>171</v>
      </c>
      <c r="E100" s="159"/>
      <c r="F100" s="159"/>
      <c r="G100" s="159"/>
      <c r="H100" s="159"/>
      <c r="I100" s="159"/>
      <c r="J100" s="159"/>
      <c r="K100" s="159"/>
      <c r="L100" s="159"/>
    </row>
    <row r="101" spans="1:19" s="114" customFormat="1" ht="15" customHeight="1" x14ac:dyDescent="0.25">
      <c r="C101" s="95"/>
      <c r="D101" s="160" t="s">
        <v>168</v>
      </c>
      <c r="E101" s="160"/>
      <c r="F101" s="160"/>
      <c r="G101" s="160"/>
      <c r="H101" s="160"/>
      <c r="I101" s="160"/>
      <c r="J101" s="160"/>
      <c r="K101" s="160"/>
      <c r="L101" s="160"/>
    </row>
    <row r="102" spans="1:19" s="114" customFormat="1" ht="15" customHeight="1" x14ac:dyDescent="0.25">
      <c r="C102" s="95"/>
      <c r="D102" s="159" t="s">
        <v>208</v>
      </c>
      <c r="E102" s="159"/>
      <c r="F102" s="159"/>
      <c r="G102" s="159"/>
      <c r="H102" s="159"/>
      <c r="I102" s="159"/>
      <c r="J102" s="159"/>
      <c r="K102" s="159"/>
      <c r="L102" s="159"/>
    </row>
    <row r="103" spans="1:19" s="114" customFormat="1" ht="15" customHeight="1" x14ac:dyDescent="0.25">
      <c r="C103" s="95"/>
      <c r="D103" s="160" t="s">
        <v>209</v>
      </c>
      <c r="E103" s="160"/>
      <c r="F103" s="160"/>
      <c r="G103" s="160"/>
      <c r="H103" s="160"/>
      <c r="I103" s="160"/>
      <c r="J103" s="160"/>
      <c r="K103" s="160"/>
      <c r="L103" s="160"/>
    </row>
    <row r="104" spans="1:19" s="114" customFormat="1" ht="15" customHeight="1" x14ac:dyDescent="0.25">
      <c r="C104" s="95"/>
      <c r="D104" s="100" t="s">
        <v>169</v>
      </c>
    </row>
    <row r="105" spans="1:19" s="114" customFormat="1" ht="15" customHeight="1" x14ac:dyDescent="0.25">
      <c r="C105" s="95"/>
      <c r="D105" s="100" t="s">
        <v>170</v>
      </c>
    </row>
    <row r="106" spans="1:19" s="114" customFormat="1" ht="15.75" x14ac:dyDescent="0.25">
      <c r="C106" s="103"/>
      <c r="D106" s="100"/>
      <c r="E106" s="118"/>
      <c r="F106" s="118"/>
      <c r="G106" s="118"/>
      <c r="H106" s="118"/>
      <c r="I106" s="118"/>
      <c r="J106" s="118"/>
      <c r="K106" s="118"/>
      <c r="L106" s="118"/>
      <c r="M106" s="118"/>
    </row>
    <row r="108" spans="1:19" ht="21" x14ac:dyDescent="0.25">
      <c r="A108" s="163"/>
      <c r="B108" s="163"/>
      <c r="C108" s="163"/>
      <c r="D108" s="163"/>
      <c r="E108" s="163"/>
      <c r="F108" s="163"/>
      <c r="G108" s="163"/>
      <c r="H108" s="163"/>
      <c r="I108" s="163"/>
      <c r="J108" s="163"/>
      <c r="K108" s="163"/>
      <c r="L108" s="163"/>
      <c r="M108" s="163"/>
      <c r="N108" s="163"/>
      <c r="O108" s="163"/>
      <c r="P108" s="163"/>
      <c r="Q108" s="163"/>
      <c r="R108" s="163"/>
      <c r="S108" s="163"/>
    </row>
  </sheetData>
  <mergeCells count="42">
    <mergeCell ref="D100:L100"/>
    <mergeCell ref="D101:L101"/>
    <mergeCell ref="D102:L102"/>
    <mergeCell ref="D103:L103"/>
    <mergeCell ref="D81:N82"/>
    <mergeCell ref="E83:M83"/>
    <mergeCell ref="E84:M84"/>
    <mergeCell ref="D98:L98"/>
    <mergeCell ref="D99:L99"/>
    <mergeCell ref="E73:M73"/>
    <mergeCell ref="E74:M74"/>
    <mergeCell ref="D76:N77"/>
    <mergeCell ref="E78:M78"/>
    <mergeCell ref="E79:M79"/>
    <mergeCell ref="E64:M64"/>
    <mergeCell ref="D66:N67"/>
    <mergeCell ref="E68:M68"/>
    <mergeCell ref="E69:M69"/>
    <mergeCell ref="D71:N72"/>
    <mergeCell ref="D56:N57"/>
    <mergeCell ref="E58:M58"/>
    <mergeCell ref="E59:M59"/>
    <mergeCell ref="D61:N62"/>
    <mergeCell ref="E63:M63"/>
    <mergeCell ref="D48:N49"/>
    <mergeCell ref="E50:M50"/>
    <mergeCell ref="E51:M51"/>
    <mergeCell ref="E52:M52"/>
    <mergeCell ref="E53:M53"/>
    <mergeCell ref="E54:M54"/>
    <mergeCell ref="A108:S108"/>
    <mergeCell ref="D2:N2"/>
    <mergeCell ref="D3:N3"/>
    <mergeCell ref="D7:N8"/>
    <mergeCell ref="D15:N16"/>
    <mergeCell ref="D31:N32"/>
    <mergeCell ref="D23:N24"/>
    <mergeCell ref="E25:M25"/>
    <mergeCell ref="E26:M26"/>
    <mergeCell ref="D39:N40"/>
    <mergeCell ref="E42:M42"/>
    <mergeCell ref="E41:M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S16"/>
  <sheetViews>
    <sheetView zoomScale="145" zoomScaleNormal="145" workbookViewId="0">
      <selection activeCell="F12" sqref="F12"/>
    </sheetView>
  </sheetViews>
  <sheetFormatPr defaultRowHeight="15" x14ac:dyDescent="0.25"/>
  <sheetData>
    <row r="2" spans="1:19" ht="15.75" thickBot="1" x14ac:dyDescent="0.3"/>
    <row r="3" spans="1:19" ht="15.75" x14ac:dyDescent="0.25">
      <c r="A3" s="99"/>
      <c r="B3" s="99"/>
      <c r="C3" s="127">
        <v>1</v>
      </c>
      <c r="D3" s="128" t="str">
        <f>'MC - 20 Pts'!B7</f>
        <v>E</v>
      </c>
      <c r="E3" s="99"/>
      <c r="F3" s="99"/>
      <c r="G3" s="99"/>
      <c r="H3" s="99"/>
      <c r="I3" s="99"/>
      <c r="J3" s="99"/>
      <c r="K3" s="99"/>
      <c r="L3" s="99"/>
      <c r="M3" s="99"/>
      <c r="N3" s="99"/>
      <c r="O3" s="99"/>
      <c r="P3" s="99"/>
      <c r="Q3" s="99"/>
      <c r="R3" s="99"/>
      <c r="S3" s="99"/>
    </row>
    <row r="4" spans="1:19" ht="15.75" x14ac:dyDescent="0.25">
      <c r="A4" s="99"/>
      <c r="B4" s="99"/>
      <c r="C4" s="129">
        <v>2</v>
      </c>
      <c r="D4" s="130" t="str">
        <f>'MC - 20 Pts'!B15</f>
        <v>B</v>
      </c>
      <c r="E4" s="99"/>
      <c r="F4" s="99"/>
      <c r="G4" s="99"/>
      <c r="H4" s="99"/>
      <c r="I4" s="99"/>
      <c r="J4" s="99"/>
      <c r="K4" s="99"/>
      <c r="L4" s="99"/>
      <c r="M4" s="99"/>
      <c r="N4" s="99"/>
      <c r="O4" s="99"/>
      <c r="P4" s="99"/>
      <c r="Q4" s="99"/>
      <c r="R4" s="99"/>
      <c r="S4" s="99"/>
    </row>
    <row r="5" spans="1:19" ht="15.75" x14ac:dyDescent="0.25">
      <c r="A5" s="99"/>
      <c r="B5" s="99"/>
      <c r="C5" s="129">
        <v>3</v>
      </c>
      <c r="D5" s="130" t="str">
        <f>'MC - 20 Pts'!B31</f>
        <v>B</v>
      </c>
      <c r="E5" s="99"/>
      <c r="F5" s="99"/>
      <c r="G5" s="99"/>
      <c r="H5" s="99"/>
      <c r="I5" s="99"/>
      <c r="J5" s="99"/>
      <c r="K5" s="99"/>
      <c r="L5" s="99"/>
      <c r="M5" s="99"/>
      <c r="N5" s="99"/>
      <c r="O5" s="99"/>
      <c r="P5" s="99"/>
      <c r="Q5" s="99"/>
      <c r="R5" s="99"/>
      <c r="S5" s="99"/>
    </row>
    <row r="6" spans="1:19" ht="15.75" x14ac:dyDescent="0.25">
      <c r="A6" s="99"/>
      <c r="B6" s="99"/>
      <c r="C6" s="129">
        <v>4</v>
      </c>
      <c r="D6" s="130" t="str">
        <f>'MC - 20 Pts'!B23</f>
        <v>B</v>
      </c>
      <c r="E6" s="99"/>
      <c r="F6" s="99"/>
      <c r="G6" s="99"/>
      <c r="H6" s="99"/>
      <c r="I6" s="99"/>
      <c r="J6" s="99"/>
      <c r="K6" s="99"/>
      <c r="L6" s="99"/>
      <c r="M6" s="99"/>
      <c r="N6" s="99"/>
      <c r="O6" s="99"/>
      <c r="P6" s="99"/>
      <c r="Q6" s="99"/>
      <c r="R6" s="99"/>
      <c r="S6" s="99"/>
    </row>
    <row r="7" spans="1:19" ht="16.5" thickBot="1" x14ac:dyDescent="0.3">
      <c r="A7" s="99"/>
      <c r="B7" s="99"/>
      <c r="C7" s="131">
        <v>5</v>
      </c>
      <c r="D7" s="132" t="str">
        <f>'MC - 20 Pts'!B39</f>
        <v>B</v>
      </c>
      <c r="E7" s="99"/>
      <c r="F7" s="99"/>
      <c r="G7" s="99"/>
      <c r="H7" s="99"/>
      <c r="I7" s="99"/>
      <c r="J7" s="99"/>
      <c r="K7" s="99"/>
      <c r="L7" s="99"/>
      <c r="M7" s="99"/>
      <c r="N7" s="99"/>
      <c r="O7" s="99"/>
      <c r="P7" s="99"/>
      <c r="Q7" s="99"/>
      <c r="R7" s="99"/>
      <c r="S7" s="99"/>
    </row>
    <row r="8" spans="1:19" ht="15.75" x14ac:dyDescent="0.25">
      <c r="A8" s="99"/>
      <c r="B8" s="99"/>
      <c r="C8" s="127">
        <v>6</v>
      </c>
      <c r="D8" s="128" t="str">
        <f>'MC - 20 Pts'!B48</f>
        <v>A</v>
      </c>
      <c r="E8" s="99"/>
      <c r="F8" s="99"/>
      <c r="G8" s="99"/>
      <c r="H8" s="99"/>
      <c r="I8" s="99"/>
      <c r="J8" s="99"/>
      <c r="K8" s="99"/>
      <c r="L8" s="99"/>
      <c r="M8" s="99"/>
      <c r="N8" s="99"/>
      <c r="O8" s="99"/>
      <c r="P8" s="99"/>
      <c r="Q8" s="99"/>
      <c r="R8" s="99"/>
      <c r="S8" s="99"/>
    </row>
    <row r="9" spans="1:19" ht="15.75" x14ac:dyDescent="0.25">
      <c r="A9" s="99"/>
      <c r="B9" s="99"/>
      <c r="C9" s="129">
        <v>7</v>
      </c>
      <c r="D9" s="130" t="str">
        <f>'MC - 20 Pts'!B56</f>
        <v>A-True</v>
      </c>
      <c r="E9" s="99"/>
      <c r="F9" s="99"/>
      <c r="G9" s="99"/>
      <c r="H9" s="99"/>
      <c r="I9" s="99"/>
      <c r="J9" s="99"/>
      <c r="K9" s="99"/>
      <c r="L9" s="99"/>
      <c r="M9" s="99"/>
      <c r="N9" s="99"/>
      <c r="O9" s="99"/>
      <c r="P9" s="99"/>
      <c r="Q9" s="99"/>
      <c r="R9" s="99"/>
      <c r="S9" s="99"/>
    </row>
    <row r="10" spans="1:19" ht="15.75" x14ac:dyDescent="0.25">
      <c r="C10" s="129">
        <v>8</v>
      </c>
      <c r="D10" s="130" t="str">
        <f>'MC - 20 Pts'!B61</f>
        <v>A-True</v>
      </c>
    </row>
    <row r="11" spans="1:19" ht="15.75" x14ac:dyDescent="0.25">
      <c r="C11" s="129">
        <v>9</v>
      </c>
      <c r="D11" s="130" t="str">
        <f>'MC - 20 Pts'!B66</f>
        <v>A-True</v>
      </c>
    </row>
    <row r="12" spans="1:19" ht="16.5" thickBot="1" x14ac:dyDescent="0.3">
      <c r="C12" s="131">
        <v>10</v>
      </c>
      <c r="D12" s="132" t="str">
        <f>'MC - 20 Pts'!B71</f>
        <v>B-False</v>
      </c>
    </row>
    <row r="13" spans="1:19" ht="15.75" x14ac:dyDescent="0.25">
      <c r="C13" s="127">
        <v>11</v>
      </c>
      <c r="D13" s="128" t="str">
        <f>'MC - 20 Pts'!B76</f>
        <v>B-False</v>
      </c>
    </row>
    <row r="14" spans="1:19" ht="15.75" x14ac:dyDescent="0.25">
      <c r="C14" s="129">
        <v>12</v>
      </c>
      <c r="D14" s="130" t="str">
        <f>'MC - 20 Pts'!B81</f>
        <v>B-False</v>
      </c>
    </row>
    <row r="15" spans="1:19" ht="15.75" x14ac:dyDescent="0.25">
      <c r="C15" s="129">
        <v>13</v>
      </c>
      <c r="D15" s="130" t="str">
        <f>'MC - 20 Pts'!B86</f>
        <v>E</v>
      </c>
    </row>
    <row r="16" spans="1:19" ht="16.5" thickBot="1" x14ac:dyDescent="0.3">
      <c r="C16" s="131">
        <v>14</v>
      </c>
      <c r="D16"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2019-04-22T21:51:25Z</dcterms:modified>
</cp:coreProperties>
</file>