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Dropbox\Class\Spring 2014\Exam 3\"/>
    </mc:Choice>
  </mc:AlternateContent>
  <bookViews>
    <workbookView xWindow="2220" yWindow="450" windowWidth="20460" windowHeight="3510" tabRatio="787" activeTab="6"/>
  </bookViews>
  <sheets>
    <sheet name="Instructions" sheetId="9" r:id="rId1"/>
    <sheet name="P1-35 Pts" sheetId="1" r:id="rId2"/>
    <sheet name="P2 - 5 Pts" sheetId="10" r:id="rId3"/>
    <sheet name="P3-10 Pts" sheetId="3" r:id="rId4"/>
    <sheet name="P4-10 Pts" sheetId="2" r:id="rId5"/>
    <sheet name="P5-5 Pts" sheetId="8" r:id="rId6"/>
    <sheet name="P6-10 Pts" sheetId="12" r:id="rId7"/>
    <sheet name="P7 - 5 Pts" sheetId="11" r:id="rId8"/>
    <sheet name="MC - 20 Pts" sheetId="13" r:id="rId9"/>
  </sheets>
  <definedNames>
    <definedName name="_xlnm.Print_Area" localSheetId="1">'P1-35 Pts'!$B$26:$M$62</definedName>
  </definedNames>
  <calcPr calcId="152511"/>
</workbook>
</file>

<file path=xl/calcChain.xml><?xml version="1.0" encoding="utf-8"?>
<calcChain xmlns="http://schemas.openxmlformats.org/spreadsheetml/2006/main">
  <c r="F32" i="12" l="1"/>
  <c r="K42" i="1"/>
  <c r="J42" i="1"/>
  <c r="I42" i="1"/>
  <c r="D133" i="13" l="1"/>
  <c r="D132" i="13"/>
  <c r="D131" i="13"/>
  <c r="I23" i="12" l="1"/>
  <c r="I26" i="12"/>
  <c r="I25" i="12"/>
  <c r="I24" i="12"/>
  <c r="B14" i="8"/>
  <c r="J59" i="1"/>
  <c r="D44" i="1"/>
  <c r="D130" i="13" l="1"/>
  <c r="D129" i="13"/>
  <c r="D128" i="13"/>
  <c r="D127" i="13"/>
  <c r="D126" i="13"/>
  <c r="D125" i="13"/>
  <c r="D124" i="13"/>
  <c r="D123" i="13"/>
  <c r="D122" i="13"/>
  <c r="D121" i="13"/>
  <c r="D120" i="13"/>
  <c r="D119" i="13"/>
  <c r="F12" i="3" l="1"/>
  <c r="F13" i="3"/>
  <c r="F14" i="3"/>
  <c r="F15" i="3"/>
  <c r="F16" i="3"/>
  <c r="F17" i="3"/>
  <c r="I59" i="1" l="1"/>
  <c r="F31" i="12" l="1"/>
  <c r="D31" i="12"/>
  <c r="I45" i="1"/>
  <c r="J45" i="1" s="1"/>
  <c r="K45" i="1" s="1"/>
  <c r="F7" i="11"/>
  <c r="F8" i="11"/>
  <c r="F9" i="11"/>
  <c r="F10" i="11"/>
  <c r="F11" i="11"/>
  <c r="F12" i="11"/>
  <c r="F13" i="11"/>
  <c r="F14" i="11"/>
  <c r="F15" i="11"/>
  <c r="F6" i="11"/>
  <c r="K41" i="1"/>
  <c r="J41" i="1"/>
  <c r="I41" i="1"/>
  <c r="J58" i="1"/>
  <c r="J60" i="1" s="1"/>
  <c r="I58" i="1"/>
  <c r="E43" i="1"/>
  <c r="E41" i="1"/>
  <c r="E40" i="1"/>
  <c r="I46" i="1"/>
  <c r="J46" i="1" s="1"/>
  <c r="K46" i="1" s="1"/>
  <c r="D32" i="12" l="1"/>
  <c r="D33" i="12" s="1"/>
  <c r="D34" i="12" s="1"/>
  <c r="D35" i="12" s="1"/>
  <c r="F33" i="12"/>
  <c r="F34" i="12" s="1"/>
  <c r="F35" i="12" s="1"/>
  <c r="K43" i="1"/>
  <c r="J43" i="1"/>
  <c r="F16" i="11"/>
  <c r="C19" i="11" s="1"/>
  <c r="D27" i="12" l="1"/>
  <c r="C22" i="2"/>
  <c r="C16" i="2"/>
  <c r="E37" i="2" s="1"/>
  <c r="F7" i="3"/>
  <c r="F9" i="3"/>
  <c r="F10" i="3"/>
  <c r="F11" i="3"/>
  <c r="F8" i="3"/>
  <c r="G8" i="3" l="1"/>
  <c r="G9" i="3" s="1"/>
  <c r="H9" i="3" s="1"/>
  <c r="D37" i="2"/>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K53" i="1"/>
  <c r="J47" i="1"/>
  <c r="J51" i="1" s="1"/>
  <c r="K47" i="1"/>
  <c r="K51" i="1" s="1"/>
  <c r="I43" i="1"/>
  <c r="I47" i="1" s="1"/>
  <c r="I51" i="1" s="1"/>
  <c r="D45" i="1"/>
  <c r="E46" i="1" s="1"/>
  <c r="E47" i="1" s="1"/>
  <c r="H8" i="3" l="1"/>
  <c r="G10" i="3"/>
  <c r="J34" i="10"/>
  <c r="J46" i="10"/>
  <c r="L34" i="10"/>
  <c r="L46" i="10"/>
  <c r="I34" i="10"/>
  <c r="I46" i="10"/>
  <c r="K46" i="10"/>
  <c r="K34" i="10"/>
  <c r="I62" i="1"/>
  <c r="K62" i="1" s="1"/>
  <c r="K54"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E16" i="10" s="1"/>
  <c r="L37" i="10"/>
  <c r="L49" i="10"/>
  <c r="K37" i="10"/>
  <c r="K49" i="10"/>
  <c r="G14" i="3" l="1"/>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<sst xmlns="http://schemas.openxmlformats.org/spreadsheetml/2006/main" count="303" uniqueCount="223">
  <si>
    <t>MACRS Percentages</t>
  </si>
  <si>
    <t>Year</t>
  </si>
  <si>
    <t>3-year</t>
  </si>
  <si>
    <t>5-year</t>
  </si>
  <si>
    <t>7-year</t>
  </si>
  <si>
    <t>10-year</t>
  </si>
  <si>
    <t>INPUTS</t>
  </si>
  <si>
    <t>Old Machine:</t>
  </si>
  <si>
    <t>New Machine:</t>
  </si>
  <si>
    <t>Original Price</t>
  </si>
  <si>
    <t>Current Value</t>
  </si>
  <si>
    <t>Installation Expenses</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</si>
  <si>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</si>
  <si>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</si>
  <si>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</si>
  <si>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</si>
  <si>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</si>
  <si>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</si>
  <si>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</si>
  <si>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</si>
  <si>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</si>
  <si>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</si>
  <si>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</si>
  <si>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</si>
  <si>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</si>
  <si>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</si>
  <si>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</si>
  <si>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</si>
  <si>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</si>
  <si>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</si>
  <si>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</si>
  <si>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</si>
  <si>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</si>
  <si>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</si>
  <si>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</si>
  <si>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</si>
  <si>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</si>
  <si>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</si>
  <si>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</si>
  <si>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</si>
  <si>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</si>
  <si>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</si>
  <si>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</si>
  <si>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</si>
  <si>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</si>
  <si>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</si>
  <si>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</si>
  <si>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</si>
  <si>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</si>
  <si>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</si>
  <si>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</si>
  <si>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</si>
  <si>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</si>
  <si>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</si>
  <si>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Using the inputs above, create one formula that computes the Net Present Value of the project. [2 Points]</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</si>
  <si>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</si>
  <si>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</si>
  <si>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</si>
  <si>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</si>
  <si>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Your formula should work for any values of the inputs. [2 Points]</t>
  </si>
  <si>
    <t>rejecting this project? Your formula should work for any values of the inputs. [3 Points]</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</si>
  <si>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</si>
  <si>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</si>
  <si>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</si>
  <si>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</si>
  <si>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</si>
  <si>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</si>
  <si>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</si>
  <si>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</si>
  <si>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</si>
  <si>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</si>
  <si>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</si>
  <si>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</si>
  <si>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</si>
  <si>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</si>
  <si>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</si>
  <si>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</si>
  <si>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</si>
  <si>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</si>
  <si>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</si>
  <si>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</si>
  <si>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</si>
  <si>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</si>
  <si>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</si>
  <si>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</si>
  <si>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</si>
  <si>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</si>
  <si>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</si>
  <si>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</si>
  <si>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</si>
  <si>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</si>
  <si>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</si>
  <si>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</si>
  <si>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</si>
  <si>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</si>
  <si>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</si>
  <si>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</si>
  <si>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</si>
  <si>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</si>
  <si>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</si>
  <si>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</si>
  <si>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</si>
  <si>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</si>
  <si>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</si>
  <si>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</si>
  <si>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</si>
  <si>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</si>
  <si>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Replacement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</si>
  <si>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</si>
  <si>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</si>
  <si>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</si>
  <si>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</si>
  <si>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</si>
  <si>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</si>
  <si>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</si>
  <si>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</si>
  <si>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</si>
  <si>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</si>
  <si>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Projects A and B have the same expected lives, the same initial outlays, and are mutually exclusive. However, one project's cash flows are larger in the early years, while the other project has larger cash flows in the later years. The two NPV profiles are given below. Which of the statements A-E is the most correct?</t>
  </si>
  <si>
    <t>a.       Project A must have the larger cash flows in the later years.</t>
  </si>
  <si>
    <t>b.       Project B must have the larger cash flows in the later years.</t>
  </si>
  <si>
    <t>c.        Project B must be the better project and should be accepted.</t>
  </si>
  <si>
    <t>d.       Two of the above statements are correct.</t>
  </si>
  <si>
    <t>e.        None of the above statements are correct.</t>
  </si>
  <si>
    <t>2.</t>
  </si>
  <si>
    <t>Statements A and C are correct.</t>
  </si>
  <si>
    <t>Statement B and C are correct.</t>
  </si>
  <si>
    <t>B</t>
  </si>
  <si>
    <t>3.</t>
  </si>
  <si>
    <t>Which of the following statements is (are) correct?</t>
  </si>
  <si>
    <t>4.</t>
  </si>
  <si>
    <t>E</t>
  </si>
  <si>
    <t>5.</t>
  </si>
  <si>
    <t>D</t>
  </si>
  <si>
    <t>6.</t>
  </si>
  <si>
    <t>7.</t>
  </si>
  <si>
    <t>8.</t>
  </si>
  <si>
    <t>9.</t>
  </si>
  <si>
    <t>10.</t>
  </si>
  <si>
    <t>DO NOT CHANGE ANYTHING BELOW THIS LINE</t>
  </si>
  <si>
    <t>Increased Sales</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</si>
  <si>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</si>
  <si>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</si>
  <si>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</si>
  <si>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</si>
  <si>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</si>
  <si>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</si>
  <si>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Expected value in 3 years</t>
  </si>
  <si>
    <t xml:space="preserve"> CASH FLOWS FOR YEARS 1 to 3</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</si>
  <si>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</si>
  <si>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</si>
  <si>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</si>
  <si>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</si>
  <si>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</si>
  <si>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</si>
  <si>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if the depreciation on the new asset is greater than the depreciation on the old asset in any year.</t>
  </si>
  <si>
    <t>if the depreciation on the new asset is less than the depreciation on the old asset in any year.</t>
  </si>
  <si>
    <t>In a capital budgetting analysis for a replacement project decision, the change in depreciation between the new asset and the old asset represents a positive annual cash flow</t>
  </si>
  <si>
    <t>The ATSV for an asset that is sold is the selling price x (1 - Tax Rate)</t>
  </si>
  <si>
    <t>only if the selling price is greater than the book value.</t>
  </si>
  <si>
    <t>only if the asset has been fully depreciated.</t>
  </si>
  <si>
    <t>For a typical project that has a unique IRR, the MIRR will always be closer to the discount rate than the IRR.</t>
  </si>
  <si>
    <t>It is always correct to rank projects by their IRRs.</t>
  </si>
  <si>
    <t xml:space="preserve">In the analysis of capital budgeting projects, the interest expense from any debt that is used to fund the project should be included in the annual cash flows of the project.    </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</si>
  <si>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</si>
  <si>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</si>
  <si>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</si>
  <si>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</si>
  <si>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</si>
  <si>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Expected Before-Tax Salvage Value in 3 years</t>
  </si>
  <si>
    <t>Change in After-Tax Salvage Value - Year 3</t>
  </si>
  <si>
    <t>Book
Value at
t=3</t>
  </si>
  <si>
    <t>Book Value at End of Year 3</t>
  </si>
  <si>
    <t>a.       Project B must have the larger cash flows in the later years.</t>
  </si>
  <si>
    <t>b.       Project A must have the larger cash flows in the later years.</t>
  </si>
  <si>
    <t>C</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</si>
  <si>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</si>
  <si>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</si>
  <si>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</si>
  <si>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</si>
  <si>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</si>
  <si>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</si>
  <si>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</si>
  <si>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</si>
  <si>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</si>
  <si>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</si>
  <si>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</si>
  <si>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cost of capital, while the IRR method assumers reinvestment at the IRR.</t>
  </si>
  <si>
    <t>The MIRR method assumes that cash flows are reinvested at the firm's borrowing rate, while the IRR method assumes reinvestment at the IRR.</t>
  </si>
  <si>
    <t>All else equal, the project's IRR decreases as the cost of the project increases.</t>
  </si>
  <si>
    <t>The IRR is the discount rate the makes the present value of the future cash flows equal the initial outlay for the project.</t>
  </si>
  <si>
    <t xml:space="preserve">In a firm with taxable income greater than zero, switching from straight-line to accelerated depreciation for a capital budgeting project will decrease the project's NPV, other things equal. </t>
  </si>
  <si>
    <t xml:space="preserve">Equipment that is sold for less than its book value at the end of a project's life will produce an increase in the firm's overal tax expense that should be attributed to the project as a negative cash flow in its terminal year.   </t>
  </si>
  <si>
    <t>Multiple Choice and True/False</t>
  </si>
  <si>
    <t>20 Points possible     -2 points for each incorrect answer.</t>
  </si>
  <si>
    <t>Enter the letter of the best response in the yellow cells</t>
  </si>
  <si>
    <t>Projects A and B both have normal cash flows. In other words, there is an up-front cost followed over time by a series of positive cash flows. Both projects have the same risk, and a 10% cost of capital (discount rate) is appropriate for both projects. However, Project A has a higher IRR than Project B. Which of the following statements is most correct?</t>
  </si>
  <si>
    <r>
      <t>a.</t>
    </r>
    <r>
      <rPr>
        <sz val="12"/>
        <color theme="1"/>
        <rFont val="Times New Roman"/>
        <family val="1"/>
      </rPr>
      <t xml:space="preserve">        </t>
    </r>
    <r>
      <rPr>
        <sz val="12"/>
        <color theme="1"/>
        <rFont val="Calibri"/>
        <family val="2"/>
        <scheme val="minor"/>
      </rPr>
      <t>Project A must have a higher net present value than Project B.</t>
    </r>
  </si>
  <si>
    <r>
      <t>b.</t>
    </r>
    <r>
      <rPr>
        <sz val="12"/>
        <color theme="1"/>
        <rFont val="Times New Roman"/>
        <family val="1"/>
      </rPr>
      <t xml:space="preserve">       </t>
    </r>
    <r>
      <rPr>
        <sz val="12"/>
        <color theme="1"/>
        <rFont val="Calibri"/>
        <family val="2"/>
        <scheme val="minor"/>
      </rPr>
      <t>If Project A has a positive NPV, then Project B must also have a positive NPV.</t>
    </r>
  </si>
  <si>
    <r>
      <t>c.</t>
    </r>
    <r>
      <rPr>
        <sz val="12"/>
        <color theme="1"/>
        <rFont val="Times New Roman"/>
        <family val="1"/>
      </rPr>
      <t xml:space="preserve">        </t>
    </r>
    <r>
      <rPr>
        <sz val="12"/>
        <color theme="1"/>
        <rFont val="Calibri"/>
        <family val="2"/>
        <scheme val="minor"/>
      </rPr>
      <t>If the cost of capital for Project A falls, its internal rate of return will increase.</t>
    </r>
  </si>
  <si>
    <r>
      <t>d.</t>
    </r>
    <r>
      <rPr>
        <sz val="12"/>
        <color theme="1"/>
        <rFont val="Times New Roman"/>
        <family val="1"/>
      </rPr>
      <t xml:space="preserve">       </t>
    </r>
    <r>
      <rPr>
        <sz val="12"/>
        <color theme="1"/>
        <rFont val="Calibri"/>
        <family val="2"/>
        <scheme val="minor"/>
      </rPr>
      <t>If both projects have the same NPV at a 10% discount rate, then Project B would have a higher</t>
    </r>
  </si>
  <si>
    <r>
      <t xml:space="preserve">  </t>
    </r>
    <r>
      <rPr>
        <sz val="12"/>
        <color theme="1"/>
        <rFont val="Times New Roman"/>
        <family val="1"/>
      </rPr>
      <t xml:space="preserve">        </t>
    </r>
    <r>
      <rPr>
        <sz val="12"/>
        <color theme="1"/>
        <rFont val="Calibri"/>
        <family val="2"/>
        <scheme val="minor"/>
      </rPr>
      <t>NPV than Project A if the discount rate for both projects is greater than 10%.</t>
    </r>
  </si>
  <si>
    <r>
      <t>e.</t>
    </r>
    <r>
      <rPr>
        <sz val="12"/>
        <color theme="1"/>
        <rFont val="Times New Roman"/>
        <family val="1"/>
      </rPr>
      <t>      None</t>
    </r>
    <r>
      <rPr>
        <sz val="12"/>
        <color theme="1"/>
        <rFont val="Calibri"/>
        <family val="2"/>
        <scheme val="minor"/>
      </rPr>
      <t xml:space="preserve"> of the above is correct.</t>
    </r>
  </si>
  <si>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</si>
  <si>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</si>
  <si>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</si>
  <si>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</si>
  <si>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</si>
  <si>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</si>
  <si>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</si>
  <si>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</si>
  <si>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r>
      <t>c.</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</si>
  <si>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a.</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</si>
  <si>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a.    When used correctly, the MIRR method of project selection will always give the same </t>
  </si>
  <si>
    <t>accept/reject decision as the NPV method.</t>
  </si>
  <si>
    <t>selection, while the NPV method cannot overcome those problems.</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</si>
  <si>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</si>
  <si>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</si>
  <si>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</si>
  <si>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15.</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</si>
  <si>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</si>
  <si>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r>
      <t>c.</t>
    </r>
    <r>
      <rPr>
        <sz val="12"/>
        <color theme="1"/>
        <rFont val="Times New Roman"/>
        <family val="1"/>
      </rPr>
      <t xml:space="preserve">    </t>
    </r>
    <r>
      <rPr>
        <sz val="12"/>
        <color theme="1"/>
        <rFont val="Calibri"/>
        <family val="2"/>
        <scheme val="minor"/>
      </rPr>
      <t xml:space="preserve">The MIRR method can overcome the multiple problems inherent in the IRR method of project </t>
    </r>
  </si>
  <si>
    <t>There is one page with 15 multiple choice and True/False questions with a maximum score of 20 points.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</si>
</sst>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4">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10" fontId="2" fillId="0" borderId="0" xfId="0" applyNumberFormat="1" applyFont="1"/>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xf numFmtId="0" fontId="13" fillId="0" borderId="0" xfId="0" applyFont="1" applyAlignment="1">
      <alignment horizontal="center" vertical="top"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7900</c:v>
                </c:pt>
                <c:pt idx="1">
                  <c:v>6461.570136204431</c:v>
                </c:pt>
                <c:pt idx="2">
                  <c:v>5172.137317454446</c:v>
                </c:pt>
                <c:pt idx="3">
                  <c:v>4012.8620247315375</c:v>
                </c:pt>
                <c:pt idx="4">
                  <c:v>2967.649755612174</c:v>
                </c:pt>
                <c:pt idx="5">
                  <c:v>2022.7037059406885</c:v>
                </c:pt>
                <c:pt idx="6">
                  <c:v>1166.1574684847747</c:v>
                </c:pt>
                <c:pt idx="7">
                  <c:v>387.7722389273913</c:v>
                </c:pt>
                <c:pt idx="8">
                  <c:v>-968.79336958599743</c:v>
                </c:pt>
                <c:pt idx="9">
                  <c:v>-1561.3640260630982</c:v>
                </c:pt>
                <c:pt idx="10">
                  <c:v>-2104.8728013337186</c:v>
                </c:pt>
                <c:pt idx="11">
                  <c:v>-2604.4381944371889</c:v>
                </c:pt>
                <c:pt idx="12">
                  <c:v>-3064.5526380225547</c:v>
                </c:pt>
                <c:pt idx="13">
                  <c:v>-3489.1690714284778</c:v>
                </c:pt>
                <c:pt idx="14">
                  <c:v>-3881.7742736453847</c:v>
                </c:pt>
              </c:numCache>
            </c:numRef>
          </c:yVal>
          <c:smooth val="1"/>
        </c:ser>
        <c:dLbls>
          <c:showLegendKey val="0"/>
          <c:showVal val="0"/>
          <c:showCatName val="0"/>
          <c:showSerName val="0"/>
          <c:showPercent val="0"/>
          <c:showBubbleSize val="0"/>
        </c:dLbls>
        <c:axId val="1142246976"/>
        <c:axId val="1142248608"/>
      </c:scatterChart>
      <c:valAx>
        <c:axId val="1142246976"/>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142248608"/>
        <c:crosses val="autoZero"/>
        <c:crossBetween val="midCat"/>
      </c:valAx>
      <c:valAx>
        <c:axId val="1142248608"/>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142246976"/>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269875</xdr:colOff>
      <xdr:row>30</xdr:row>
      <xdr:rowOff>44450</xdr:rowOff>
    </xdr:from>
    <xdr:to>
      <xdr:col>15</xdr:col>
      <xdr:colOff>536575</xdr:colOff>
      <xdr:row>35</xdr:row>
      <xdr:rowOff>228600</xdr:rowOff>
    </xdr:to>
    <xdr:sp macro="" textlink="">
      <xdr:nvSpPr>
        <xdr:cNvPr id="5" name="Rectangle 4"/>
        <xdr:cNvSpPr/>
      </xdr:nvSpPr>
      <xdr:spPr>
        <a:xfrm>
          <a:off x="8375650" y="5902325"/>
          <a:ext cx="2305050" cy="10985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5 years, is being depreciated as a  5-year MACRS asset from its purchase price of $40,000. It can be sold now for $24,000. If the old machine is used for 3 more years instead of being replaced now, it is expected to have  a $5,000 before-tax residual value at that time. The annual cash expenses for the old machine are $8,500. </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$57,500 and an expected salvage value of $15,000 at the end of its 3-year life. There will also be shipping and installation expenses of $3,500. The constant investment in parts and supplies for the machine would decrease by a total of $5,000 from the current level with the old machine if the new machine is purchased and the old one is salvaged. The company expects that annual cash expenses for the new machine will be $10,000. The new machine will also result in additional productive capacity so sales will increase by $18,000 per year due to increased output. The new machine will be depreciated as a 5-year MACRS-class asset. </a:t>
          </a:r>
          <a:endParaRPr lang="en-US">
            <a:effectLst/>
          </a:endParaRP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4 TOTAL CASH FLOWS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[5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3 years, which is the expected end of the project. If the current machine is not replaced, it will be used for 3 more years. If it is replaced, the new machine will be used for 3 years. Both machines are 7-year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3rd  (last) year of this project, using the inputs that are provided. Your computation should be correct for any reasonable values of those inputs, but any other numbers can be hard-coded in your computations (depreciation rates for 7-year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220980</xdr:colOff>
      <xdr:row>8</xdr:row>
      <xdr:rowOff>76200</xdr:rowOff>
    </xdr:from>
    <xdr:to>
      <xdr:col>10</xdr:col>
      <xdr:colOff>209551</xdr:colOff>
      <xdr:row>9</xdr:row>
      <xdr:rowOff>68580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 y="1348740"/>
          <a:ext cx="3985261" cy="2217420"/>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zoomScale="130" zoomScaleNormal="130" workbookViewId="0">
      <selection activeCell="F21" sqref="F21"/>
    </sheetView>
  </sheetViews>
  <sheetFormatPr defaultColWidth="8.7109375" defaultRowHeight="15" x14ac:dyDescent="0.25"/>
  <cols>
    <col min="1" max="1" width="4.42578125" style="2" customWidth="1"/>
    <col min="2" max="16384" width="8.7109375" style="2"/>
  </cols>
  <sheetData>
    <row r="1" spans="2:2" ht="10.15" customHeight="1" x14ac:dyDescent="0.25">
      <c r="B1" s="115"/>
    </row>
    <row r="2" spans="2:2" ht="19.5" customHeight="1" x14ac:dyDescent="0.3">
      <c r="B2" s="116" t="s">
        <v>37</v>
      </c>
    </row>
    <row r="3" spans="2:2" ht="19.5" customHeight="1" x14ac:dyDescent="0.3">
      <c r="B3" s="116" t="s">
        <v>142</v>
      </c>
    </row>
    <row r="4" spans="2:2" ht="19.5" customHeight="1" x14ac:dyDescent="0.3">
      <c r="B4" s="116" t="s">
        <v>58</v>
      </c>
    </row>
    <row r="5" spans="2:2" ht="7.15" customHeight="1" x14ac:dyDescent="0.3">
      <c r="B5" s="116"/>
    </row>
    <row r="6" spans="2:2" ht="19.5" customHeight="1" x14ac:dyDescent="0.3">
      <c r="B6" s="116" t="s">
        <v>38</v>
      </c>
    </row>
    <row r="7" spans="2:2" ht="19.5" customHeight="1" x14ac:dyDescent="0.3">
      <c r="B7" s="116" t="s">
        <v>143</v>
      </c>
    </row>
    <row r="8" spans="2:2" ht="3.6" customHeight="1" x14ac:dyDescent="0.3">
      <c r="B8" s="116"/>
    </row>
    <row r="9" spans="2:2" ht="19.5" customHeight="1" x14ac:dyDescent="0.25">
      <c r="B9" s="115" t="s">
        <v>144</v>
      </c>
    </row>
    <row r="10" spans="2:2" ht="13.5" customHeight="1" x14ac:dyDescent="0.25">
      <c r="B10" s="115" t="s">
        <v>109</v>
      </c>
    </row>
    <row r="11" spans="2:2" ht="16.5" customHeight="1" x14ac:dyDescent="0.25">
      <c r="B11" s="115" t="s">
        <v>222</v>
      </c>
    </row>
    <row r="12" spans="2:2" ht="10.9" customHeight="1" x14ac:dyDescent="0.25">
      <c r="B12" s="115"/>
    </row>
    <row r="13" spans="2:2" ht="16.5" customHeight="1" x14ac:dyDescent="0.25">
      <c r="B13" s="115" t="s">
        <v>39</v>
      </c>
    </row>
    <row r="14" spans="2:2" ht="16.5" customHeight="1" x14ac:dyDescent="0.25">
      <c r="B14" s="115" t="s">
        <v>40</v>
      </c>
    </row>
    <row r="15" spans="2:2" ht="6.6" customHeight="1" x14ac:dyDescent="0.25">
      <c r="B15" s="115"/>
    </row>
    <row r="16" spans="2:2" ht="16.5" customHeight="1" x14ac:dyDescent="0.25">
      <c r="B16" s="115" t="s">
        <v>145</v>
      </c>
    </row>
    <row r="17" spans="2:2" ht="16.5" customHeight="1" x14ac:dyDescent="0.25">
      <c r="B17" s="115"/>
    </row>
    <row r="18" spans="2:2" ht="22.9" customHeight="1" x14ac:dyDescent="0.35">
      <c r="B18" s="117" t="s">
        <v>104</v>
      </c>
    </row>
    <row r="19" spans="2:2" ht="21" x14ac:dyDescent="0.35">
      <c r="B19" s="117" t="s">
        <v>146</v>
      </c>
    </row>
    <row r="20" spans="2:2" ht="21" x14ac:dyDescent="0.35">
      <c r="B20" s="117"/>
    </row>
    <row r="21" spans="2:2" ht="21" x14ac:dyDescent="0.35">
      <c r="B21" s="117"/>
    </row>
    <row r="22" spans="2:2" ht="21" x14ac:dyDescent="0.35">
      <c r="B22" s="117"/>
    </row>
    <row r="23" spans="2:2" ht="21" x14ac:dyDescent="0.35">
      <c r="B23" s="46"/>
    </row>
    <row r="24" spans="2:2" ht="21" x14ac:dyDescent="0.35">
      <c r="B24"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topLeftCell="A14" workbookViewId="0">
      <selection activeCell="N25" sqref="N25"/>
    </sheetView>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2" style="2" customWidth="1"/>
    <col min="12" max="13" width="10.7109375" style="2" customWidth="1"/>
    <col min="14" max="14" width="9.28515625" style="2"/>
    <col min="15" max="15" width="10.5703125" style="2" bestFit="1" customWidth="1"/>
    <col min="16" max="16384" width="9.28515625" style="2"/>
  </cols>
  <sheetData>
    <row r="8" spans="13:17" ht="19.5" thickBot="1" x14ac:dyDescent="0.35">
      <c r="M8" s="134" t="s">
        <v>0</v>
      </c>
      <c r="N8" s="134"/>
      <c r="O8" s="134"/>
      <c r="P8" s="134"/>
      <c r="Q8" s="134"/>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5" t="s">
        <v>6</v>
      </c>
      <c r="C27" s="135"/>
      <c r="D27" s="135"/>
      <c r="E27" s="135"/>
      <c r="F27" s="135"/>
      <c r="G27" s="135"/>
      <c r="H27" s="135"/>
      <c r="I27" s="135"/>
      <c r="J27" s="135"/>
      <c r="K27" s="135"/>
      <c r="L27" s="135"/>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9" t="s">
        <v>7</v>
      </c>
      <c r="C29" s="109"/>
      <c r="D29" s="109"/>
      <c r="E29" s="109"/>
      <c r="F29" s="109" t="s">
        <v>8</v>
      </c>
      <c r="G29" s="109"/>
      <c r="H29" s="113"/>
      <c r="I29" s="109"/>
      <c r="J29" s="109" t="s">
        <v>13</v>
      </c>
      <c r="K29" s="106"/>
      <c r="L29" s="106"/>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10" t="s">
        <v>9</v>
      </c>
      <c r="C30" s="106"/>
      <c r="D30" s="106"/>
      <c r="E30" s="111">
        <v>40000</v>
      </c>
      <c r="F30" s="110" t="s">
        <v>9</v>
      </c>
      <c r="G30" s="106"/>
      <c r="H30" s="106"/>
      <c r="I30" s="111">
        <v>57500</v>
      </c>
      <c r="J30" s="110" t="s">
        <v>14</v>
      </c>
      <c r="K30" s="106"/>
      <c r="L30" s="11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10" t="s">
        <v>10</v>
      </c>
      <c r="C31" s="106"/>
      <c r="D31" s="106"/>
      <c r="E31" s="111">
        <v>24000</v>
      </c>
      <c r="F31" s="110" t="s">
        <v>11</v>
      </c>
      <c r="G31" s="106"/>
      <c r="H31" s="106"/>
      <c r="I31" s="111">
        <v>3500</v>
      </c>
      <c r="J31" s="110" t="s">
        <v>15</v>
      </c>
      <c r="K31" s="106"/>
      <c r="L31" s="11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10" t="s">
        <v>147</v>
      </c>
      <c r="C32" s="106"/>
      <c r="D32" s="106"/>
      <c r="E32" s="111">
        <v>5000</v>
      </c>
      <c r="F32" s="110" t="s">
        <v>147</v>
      </c>
      <c r="G32" s="106"/>
      <c r="H32" s="106"/>
      <c r="I32" s="111">
        <v>15000</v>
      </c>
      <c r="J32" s="108"/>
      <c r="K32" s="107"/>
      <c r="L32" s="107"/>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10" t="s">
        <v>12</v>
      </c>
      <c r="C33" s="106"/>
      <c r="D33" s="106"/>
      <c r="E33" s="111">
        <v>8500</v>
      </c>
      <c r="F33" s="110" t="s">
        <v>12</v>
      </c>
      <c r="G33" s="106"/>
      <c r="H33" s="106"/>
      <c r="I33" s="111">
        <v>10000</v>
      </c>
      <c r="J33" s="108"/>
      <c r="K33" s="107"/>
      <c r="L33" s="107"/>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10"/>
      <c r="C34" s="106"/>
      <c r="D34" s="106"/>
      <c r="E34" s="111"/>
      <c r="F34" s="110" t="s">
        <v>140</v>
      </c>
      <c r="G34" s="106"/>
      <c r="H34" s="106"/>
      <c r="I34" s="111">
        <v>18000</v>
      </c>
      <c r="J34" s="108"/>
      <c r="K34" s="107"/>
      <c r="L34" s="107"/>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5"/>
      <c r="C36" s="135"/>
      <c r="D36" s="135"/>
      <c r="E36" s="135"/>
      <c r="F36" s="135"/>
      <c r="G36" s="135"/>
      <c r="H36" s="135"/>
      <c r="I36" s="135"/>
      <c r="J36" s="135"/>
      <c r="K36" s="135"/>
      <c r="L36" s="135"/>
      <c r="M36" s="135"/>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36" t="s">
        <v>61</v>
      </c>
      <c r="C39" s="136"/>
      <c r="D39" s="136"/>
      <c r="E39" s="136"/>
      <c r="G39" s="137" t="s">
        <v>148</v>
      </c>
      <c r="H39" s="137"/>
      <c r="I39" s="137"/>
      <c r="J39" s="137"/>
      <c r="K39" s="137"/>
    </row>
    <row r="40" spans="1:36" s="1" customFormat="1" ht="17.25" x14ac:dyDescent="0.4">
      <c r="B40" s="1" t="s">
        <v>62</v>
      </c>
      <c r="E40" s="1">
        <f>-I30</f>
        <v>-57500</v>
      </c>
      <c r="I40" s="118" t="s">
        <v>63</v>
      </c>
      <c r="J40" s="118" t="s">
        <v>64</v>
      </c>
      <c r="K40" s="118" t="s">
        <v>65</v>
      </c>
      <c r="O40" s="51"/>
    </row>
    <row r="41" spans="1:36" s="1" customFormat="1" x14ac:dyDescent="0.25">
      <c r="B41" s="1" t="s">
        <v>66</v>
      </c>
      <c r="E41" s="1">
        <f>-I31</f>
        <v>-3500</v>
      </c>
      <c r="G41" s="1" t="s">
        <v>67</v>
      </c>
      <c r="I41" s="1">
        <f>$I$30*O10</f>
        <v>11500</v>
      </c>
      <c r="J41" s="1">
        <f>$I$30*O11</f>
        <v>18400</v>
      </c>
      <c r="K41" s="1">
        <f>$I$30*O12</f>
        <v>11040</v>
      </c>
    </row>
    <row r="42" spans="1:36" s="1" customFormat="1" ht="17.25" x14ac:dyDescent="0.4">
      <c r="B42" s="1" t="s">
        <v>68</v>
      </c>
      <c r="E42" s="1">
        <v>5000</v>
      </c>
      <c r="G42" s="1" t="s">
        <v>69</v>
      </c>
      <c r="I42" s="52">
        <f>E30*O12</f>
        <v>7680</v>
      </c>
      <c r="J42" s="52">
        <f>E30*O13</f>
        <v>4608</v>
      </c>
      <c r="K42" s="52">
        <f>E30*O14</f>
        <v>4608</v>
      </c>
      <c r="L42" s="52"/>
      <c r="M42" s="52"/>
    </row>
    <row r="43" spans="1:36" s="1" customFormat="1" x14ac:dyDescent="0.25">
      <c r="B43" s="1" t="s">
        <v>71</v>
      </c>
      <c r="E43" s="1">
        <f>E31</f>
        <v>24000</v>
      </c>
      <c r="G43" s="1" t="s">
        <v>72</v>
      </c>
      <c r="I43" s="1">
        <f>I41-I42</f>
        <v>3820</v>
      </c>
      <c r="J43" s="1">
        <f t="shared" ref="J43:K43" si="0">J41-J42</f>
        <v>13792</v>
      </c>
      <c r="K43" s="1">
        <f t="shared" si="0"/>
        <v>6432</v>
      </c>
    </row>
    <row r="44" spans="1:36" s="1" customFormat="1" x14ac:dyDescent="0.25">
      <c r="B44" s="1" t="s">
        <v>73</v>
      </c>
      <c r="D44" s="1">
        <f>E30*SUM(O12:O15)</f>
        <v>19200</v>
      </c>
    </row>
    <row r="45" spans="1:36" s="1" customFormat="1" x14ac:dyDescent="0.25">
      <c r="B45" s="1" t="s">
        <v>100</v>
      </c>
      <c r="D45" s="1">
        <f>E43-D44</f>
        <v>4800</v>
      </c>
      <c r="G45" s="1" t="s">
        <v>94</v>
      </c>
      <c r="I45" s="1">
        <f>I34-E34</f>
        <v>18000</v>
      </c>
      <c r="J45" s="1">
        <f>I45</f>
        <v>18000</v>
      </c>
      <c r="K45" s="1">
        <f t="shared" ref="K45" si="1">J45</f>
        <v>18000</v>
      </c>
    </row>
    <row r="46" spans="1:36" s="1" customFormat="1" ht="17.25" x14ac:dyDescent="0.4">
      <c r="B46" s="1" t="s">
        <v>75</v>
      </c>
      <c r="E46" s="52">
        <f>-L30*D45</f>
        <v>-1632.0000000000002</v>
      </c>
      <c r="G46" s="1" t="s">
        <v>74</v>
      </c>
      <c r="I46" s="1">
        <f>E33-I33</f>
        <v>-1500</v>
      </c>
      <c r="J46" s="1">
        <f>I46</f>
        <v>-1500</v>
      </c>
      <c r="K46" s="1">
        <f t="shared" ref="K46" si="2">J46</f>
        <v>-1500</v>
      </c>
    </row>
    <row r="47" spans="1:36" s="1" customFormat="1" ht="17.25" x14ac:dyDescent="0.4">
      <c r="B47" s="1" t="s">
        <v>77</v>
      </c>
      <c r="E47" s="1">
        <f>SUM(E40:E46)</f>
        <v>-33632</v>
      </c>
      <c r="G47" s="1" t="s">
        <v>76</v>
      </c>
      <c r="I47" s="52">
        <f>-I43</f>
        <v>-3820</v>
      </c>
      <c r="J47" s="52">
        <f t="shared" ref="J47:K47" si="3">-J43</f>
        <v>-13792</v>
      </c>
      <c r="K47" s="52">
        <f t="shared" si="3"/>
        <v>-6432</v>
      </c>
      <c r="L47" s="52"/>
      <c r="M47" s="52"/>
    </row>
    <row r="48" spans="1:36" s="1" customFormat="1" x14ac:dyDescent="0.25">
      <c r="G48" s="1" t="s">
        <v>78</v>
      </c>
      <c r="I48" s="1">
        <f>SUM(I45:I47)</f>
        <v>12680</v>
      </c>
      <c r="J48" s="1">
        <f t="shared" ref="J48:K48" si="4">SUM(J45:J47)</f>
        <v>2708</v>
      </c>
      <c r="K48" s="1">
        <f t="shared" si="4"/>
        <v>10068</v>
      </c>
    </row>
    <row r="49" spans="7:13" s="1" customFormat="1" ht="17.25" x14ac:dyDescent="0.4">
      <c r="G49" s="1" t="s">
        <v>79</v>
      </c>
      <c r="I49" s="52">
        <f>-$L$30*I48</f>
        <v>-4311.2000000000007</v>
      </c>
      <c r="J49" s="52">
        <f t="shared" ref="J49:K49" si="5">-$L$30*J48</f>
        <v>-920.72</v>
      </c>
      <c r="K49" s="52">
        <f t="shared" si="5"/>
        <v>-3423.1200000000003</v>
      </c>
      <c r="L49" s="52"/>
      <c r="M49" s="52"/>
    </row>
    <row r="50" spans="7:13" s="1" customFormat="1" x14ac:dyDescent="0.25">
      <c r="G50" s="1" t="s">
        <v>80</v>
      </c>
      <c r="I50" s="1">
        <f>SUM(I48:I49)</f>
        <v>8368.7999999999993</v>
      </c>
      <c r="J50" s="1">
        <f t="shared" ref="J50:K50" si="6">SUM(J48:J49)</f>
        <v>1787.28</v>
      </c>
      <c r="K50" s="1">
        <f t="shared" si="6"/>
        <v>6644.8799999999992</v>
      </c>
    </row>
    <row r="51" spans="7:13" s="1" customFormat="1" ht="17.25" x14ac:dyDescent="0.4">
      <c r="G51" s="1" t="s">
        <v>81</v>
      </c>
      <c r="I51" s="52">
        <f>-I47</f>
        <v>3820</v>
      </c>
      <c r="J51" s="52">
        <f t="shared" ref="J51:K51" si="7">-J47</f>
        <v>13792</v>
      </c>
      <c r="K51" s="52">
        <f t="shared" si="7"/>
        <v>6432</v>
      </c>
      <c r="L51" s="52"/>
      <c r="M51" s="52"/>
    </row>
    <row r="52" spans="7:13" s="1" customFormat="1" x14ac:dyDescent="0.25">
      <c r="G52" s="1" t="s">
        <v>82</v>
      </c>
      <c r="I52" s="1">
        <f>SUM(I50:I51)</f>
        <v>12188.8</v>
      </c>
      <c r="J52" s="1">
        <f t="shared" ref="J52:K52" si="8">SUM(J50:J51)</f>
        <v>15579.28</v>
      </c>
      <c r="K52" s="1">
        <f t="shared" si="8"/>
        <v>13076.88</v>
      </c>
    </row>
    <row r="53" spans="7:13" s="1" customFormat="1" x14ac:dyDescent="0.25">
      <c r="G53" s="1" t="s">
        <v>83</v>
      </c>
      <c r="I53" s="1" t="s">
        <v>70</v>
      </c>
      <c r="J53" s="1" t="s">
        <v>70</v>
      </c>
      <c r="K53" s="1">
        <f>-E42</f>
        <v>-5000</v>
      </c>
    </row>
    <row r="54" spans="7:13" s="1" customFormat="1" ht="17.25" x14ac:dyDescent="0.4">
      <c r="G54" s="1" t="s">
        <v>84</v>
      </c>
      <c r="I54" s="52" t="s">
        <v>70</v>
      </c>
      <c r="J54" s="52" t="s">
        <v>70</v>
      </c>
      <c r="K54" s="52">
        <f>K62</f>
        <v>11447.04</v>
      </c>
      <c r="L54" s="52"/>
    </row>
    <row r="55" spans="7:13" s="1" customFormat="1" x14ac:dyDescent="0.25">
      <c r="G55" s="1" t="s">
        <v>85</v>
      </c>
      <c r="I55" s="1">
        <f>SUM(I52:I54)</f>
        <v>12188.8</v>
      </c>
      <c r="J55" s="1">
        <f t="shared" ref="J55" si="9">SUM(J52:J54)</f>
        <v>15579.28</v>
      </c>
      <c r="K55" s="1">
        <f>SUM(K52:K54)</f>
        <v>19523.919999999998</v>
      </c>
    </row>
    <row r="56" spans="7:13" s="1" customFormat="1" x14ac:dyDescent="0.25"/>
    <row r="57" spans="7:13" s="1" customFormat="1" x14ac:dyDescent="0.25">
      <c r="I57" s="1" t="s">
        <v>86</v>
      </c>
      <c r="J57" s="1" t="s">
        <v>87</v>
      </c>
      <c r="K57" s="1" t="s">
        <v>88</v>
      </c>
    </row>
    <row r="58" spans="7:13" s="1" customFormat="1" x14ac:dyDescent="0.25">
      <c r="G58" s="1" t="s">
        <v>89</v>
      </c>
      <c r="I58" s="1">
        <f>I32</f>
        <v>15000</v>
      </c>
      <c r="J58" s="1">
        <f>E32</f>
        <v>5000</v>
      </c>
    </row>
    <row r="59" spans="7:13" s="1" customFormat="1" x14ac:dyDescent="0.25">
      <c r="G59" s="1" t="s">
        <v>90</v>
      </c>
      <c r="I59" s="1">
        <f>I30*SUM(O13:O15)</f>
        <v>16560</v>
      </c>
      <c r="J59" s="1">
        <f>E30*O15</f>
        <v>2304</v>
      </c>
    </row>
    <row r="60" spans="7:13" s="1" customFormat="1" x14ac:dyDescent="0.25">
      <c r="G60" s="1" t="s">
        <v>91</v>
      </c>
      <c r="I60" s="1">
        <f>I58-I59</f>
        <v>-1560</v>
      </c>
      <c r="J60" s="1">
        <f>J58-J59</f>
        <v>2696</v>
      </c>
    </row>
    <row r="61" spans="7:13" s="1" customFormat="1" x14ac:dyDescent="0.25">
      <c r="G61" s="1" t="s">
        <v>92</v>
      </c>
      <c r="I61" s="1">
        <f>-I60*L30</f>
        <v>530.40000000000009</v>
      </c>
      <c r="J61" s="1">
        <f>-L30*J60</f>
        <v>-916.6400000000001</v>
      </c>
    </row>
    <row r="62" spans="7:13" s="1" customFormat="1" x14ac:dyDescent="0.25">
      <c r="G62" s="1" t="s">
        <v>93</v>
      </c>
      <c r="I62" s="1">
        <f>I58+I61</f>
        <v>15530.4</v>
      </c>
      <c r="J62" s="1">
        <f>J58+J61</f>
        <v>4083.3599999999997</v>
      </c>
      <c r="K62" s="1">
        <f>I62-J62</f>
        <v>11447.04</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topLeftCell="A22" workbookViewId="0">
      <selection activeCell="H32" sqref="H32:L43"/>
    </sheetView>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8.7109375" style="2"/>
  </cols>
  <sheetData>
    <row r="2" spans="2:17" ht="23.25" x14ac:dyDescent="0.35">
      <c r="B2" s="39" t="s">
        <v>18</v>
      </c>
    </row>
    <row r="3" spans="2:17" ht="9" customHeight="1" x14ac:dyDescent="0.25"/>
    <row r="4" spans="2:17" ht="19.5" thickBot="1" x14ac:dyDescent="0.35">
      <c r="B4" s="4" t="s">
        <v>25</v>
      </c>
      <c r="H4" s="134" t="s">
        <v>0</v>
      </c>
      <c r="I4" s="134"/>
      <c r="J4" s="134"/>
      <c r="K4" s="134"/>
      <c r="L4" s="134"/>
    </row>
    <row r="5" spans="2:17" ht="15.75" thickBot="1" x14ac:dyDescent="0.3">
      <c r="B5" s="4" t="s">
        <v>43</v>
      </c>
      <c r="H5" s="14" t="s">
        <v>1</v>
      </c>
      <c r="I5" s="15" t="s">
        <v>2</v>
      </c>
      <c r="J5" s="15" t="s">
        <v>3</v>
      </c>
      <c r="K5" s="15" t="s">
        <v>4</v>
      </c>
      <c r="L5" s="16" t="s">
        <v>5</v>
      </c>
    </row>
    <row r="6" spans="2:17" x14ac:dyDescent="0.25">
      <c r="B6" s="4" t="s">
        <v>44</v>
      </c>
      <c r="H6" s="11">
        <v>1</v>
      </c>
      <c r="I6" s="12">
        <v>0.33329999999999999</v>
      </c>
      <c r="J6" s="12">
        <v>0.2</v>
      </c>
      <c r="K6" s="12">
        <v>0.1429</v>
      </c>
      <c r="L6" s="13">
        <v>0.1</v>
      </c>
      <c r="O6" s="2" t="s">
        <v>47</v>
      </c>
      <c r="P6" s="2">
        <v>2</v>
      </c>
      <c r="Q6" s="2">
        <v>1</v>
      </c>
    </row>
    <row r="7" spans="2:17" x14ac:dyDescent="0.25">
      <c r="B7" s="4" t="s">
        <v>45</v>
      </c>
      <c r="H7" s="7">
        <v>2</v>
      </c>
      <c r="I7" s="6">
        <v>0.44450000000000001</v>
      </c>
      <c r="J7" s="6">
        <v>0.32</v>
      </c>
      <c r="K7" s="6">
        <v>0.24490000000000001</v>
      </c>
      <c r="L7" s="8">
        <v>0.18</v>
      </c>
      <c r="O7" s="2" t="s">
        <v>48</v>
      </c>
      <c r="P7" s="2">
        <v>3</v>
      </c>
      <c r="Q7" s="2">
        <v>2</v>
      </c>
    </row>
    <row r="8" spans="2:17" x14ac:dyDescent="0.25">
      <c r="B8" s="4" t="s">
        <v>27</v>
      </c>
      <c r="H8" s="7">
        <v>3</v>
      </c>
      <c r="I8" s="6">
        <v>0.14810000000000001</v>
      </c>
      <c r="J8" s="6">
        <v>0.192</v>
      </c>
      <c r="K8" s="6">
        <v>0.1749</v>
      </c>
      <c r="L8" s="8">
        <v>0.14399999999999999</v>
      </c>
      <c r="O8" s="2" t="s">
        <v>49</v>
      </c>
      <c r="P8" s="2">
        <v>4</v>
      </c>
      <c r="Q8" s="2">
        <v>3</v>
      </c>
    </row>
    <row r="9" spans="2:17" x14ac:dyDescent="0.25">
      <c r="B9" s="57" t="s">
        <v>101</v>
      </c>
      <c r="H9" s="7">
        <v>4</v>
      </c>
      <c r="I9" s="6">
        <v>7.4099999999999999E-2</v>
      </c>
      <c r="J9" s="6">
        <v>0.1152</v>
      </c>
      <c r="K9" s="6">
        <v>0.1249</v>
      </c>
      <c r="L9" s="8">
        <v>0.1152</v>
      </c>
      <c r="O9" s="2" t="s">
        <v>50</v>
      </c>
      <c r="P9" s="2">
        <v>5</v>
      </c>
      <c r="Q9" s="2">
        <v>4</v>
      </c>
    </row>
    <row r="10" spans="2:17" x14ac:dyDescent="0.25">
      <c r="B10" s="57" t="s">
        <v>102</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46</v>
      </c>
      <c r="E12" s="47" t="s">
        <v>48</v>
      </c>
      <c r="H12" s="7">
        <v>7</v>
      </c>
      <c r="I12" s="17"/>
      <c r="J12" s="17"/>
      <c r="K12" s="6">
        <v>8.9300000000000004E-2</v>
      </c>
      <c r="L12" s="8">
        <v>6.5500000000000003E-2</v>
      </c>
      <c r="Q12" s="2">
        <v>7</v>
      </c>
    </row>
    <row r="13" spans="2:17" x14ac:dyDescent="0.25">
      <c r="C13" s="2" t="s">
        <v>51</v>
      </c>
      <c r="E13" s="48">
        <v>40000</v>
      </c>
      <c r="H13" s="7">
        <v>8</v>
      </c>
      <c r="I13" s="17"/>
      <c r="J13" s="17"/>
      <c r="K13" s="6">
        <v>4.4600000000000001E-2</v>
      </c>
      <c r="L13" s="8">
        <v>6.5500000000000003E-2</v>
      </c>
      <c r="Q13" s="2">
        <v>8</v>
      </c>
    </row>
    <row r="14" spans="2:17" x14ac:dyDescent="0.25">
      <c r="C14" s="2" t="s">
        <v>52</v>
      </c>
      <c r="E14" s="47">
        <v>2</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53</v>
      </c>
      <c r="E16" s="40">
        <f>VLOOKUP(E14,H45:L56,VLOOKUP(E12,O6:P9,2,FALSE),FALSE)</f>
        <v>19200</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95</v>
      </c>
      <c r="G20" s="53"/>
      <c r="H20" s="11">
        <v>1</v>
      </c>
      <c r="I20" s="54">
        <f t="shared" ref="I20:L23" si="0">$E$13*I6</f>
        <v>13332</v>
      </c>
      <c r="J20" s="54">
        <f t="shared" si="0"/>
        <v>8000</v>
      </c>
      <c r="K20" s="54">
        <f t="shared" si="0"/>
        <v>5716</v>
      </c>
      <c r="L20" s="54">
        <f t="shared" si="0"/>
        <v>4000</v>
      </c>
    </row>
    <row r="21" spans="5:12" x14ac:dyDescent="0.25">
      <c r="H21" s="7">
        <v>2</v>
      </c>
      <c r="I21" s="54">
        <f t="shared" si="0"/>
        <v>17780</v>
      </c>
      <c r="J21" s="54">
        <f t="shared" si="0"/>
        <v>12800</v>
      </c>
      <c r="K21" s="54">
        <f t="shared" si="0"/>
        <v>9796</v>
      </c>
      <c r="L21" s="54">
        <f t="shared" si="0"/>
        <v>7200</v>
      </c>
    </row>
    <row r="22" spans="5:12" x14ac:dyDescent="0.25">
      <c r="H22" s="7">
        <v>3</v>
      </c>
      <c r="I22" s="54">
        <f t="shared" si="0"/>
        <v>5924</v>
      </c>
      <c r="J22" s="54">
        <f t="shared" si="0"/>
        <v>7680</v>
      </c>
      <c r="K22" s="54">
        <f t="shared" si="0"/>
        <v>6996</v>
      </c>
      <c r="L22" s="54">
        <f t="shared" si="0"/>
        <v>5760</v>
      </c>
    </row>
    <row r="23" spans="5:12" x14ac:dyDescent="0.25">
      <c r="H23" s="7">
        <v>4</v>
      </c>
      <c r="I23" s="54">
        <f t="shared" si="0"/>
        <v>2964</v>
      </c>
      <c r="J23" s="54">
        <f t="shared" si="0"/>
        <v>4608</v>
      </c>
      <c r="K23" s="54">
        <f t="shared" si="0"/>
        <v>4996</v>
      </c>
      <c r="L23" s="54">
        <f t="shared" si="0"/>
        <v>4608</v>
      </c>
    </row>
    <row r="24" spans="5:12" x14ac:dyDescent="0.25">
      <c r="H24" s="7">
        <v>5</v>
      </c>
      <c r="I24" s="17"/>
      <c r="J24" s="54">
        <f t="shared" ref="J24:L25" si="1">$E$13*J10</f>
        <v>4608</v>
      </c>
      <c r="K24" s="54">
        <f t="shared" si="1"/>
        <v>3572</v>
      </c>
      <c r="L24" s="54">
        <f t="shared" si="1"/>
        <v>3688</v>
      </c>
    </row>
    <row r="25" spans="5:12" x14ac:dyDescent="0.25">
      <c r="H25" s="7">
        <v>6</v>
      </c>
      <c r="I25" s="17"/>
      <c r="J25" s="54">
        <f t="shared" si="1"/>
        <v>2304</v>
      </c>
      <c r="K25" s="54">
        <f t="shared" si="1"/>
        <v>3568</v>
      </c>
      <c r="L25" s="54">
        <f t="shared" si="1"/>
        <v>2948</v>
      </c>
    </row>
    <row r="26" spans="5:12" x14ac:dyDescent="0.25">
      <c r="H26" s="7">
        <v>7</v>
      </c>
      <c r="I26" s="17"/>
      <c r="J26" s="17"/>
      <c r="K26" s="54">
        <f>$E$13*K12</f>
        <v>3572</v>
      </c>
      <c r="L26" s="54">
        <f>$E$13*L12</f>
        <v>2620</v>
      </c>
    </row>
    <row r="27" spans="5:12" x14ac:dyDescent="0.25">
      <c r="H27" s="7">
        <v>8</v>
      </c>
      <c r="I27" s="17"/>
      <c r="J27" s="17"/>
      <c r="K27" s="54">
        <f>$E$13*K13</f>
        <v>1784</v>
      </c>
      <c r="L27" s="54">
        <f>$E$13*L13</f>
        <v>2620</v>
      </c>
    </row>
    <row r="28" spans="5:12" x14ac:dyDescent="0.25">
      <c r="H28" s="7">
        <v>9</v>
      </c>
      <c r="I28" s="17"/>
      <c r="J28" s="17"/>
      <c r="K28" s="17"/>
      <c r="L28" s="54">
        <f>$E$13*L14</f>
        <v>2624</v>
      </c>
    </row>
    <row r="29" spans="5:12" x14ac:dyDescent="0.25">
      <c r="H29" s="7">
        <v>10</v>
      </c>
      <c r="I29" s="17"/>
      <c r="J29" s="17"/>
      <c r="K29" s="17"/>
      <c r="L29" s="54">
        <f>$E$13*L15</f>
        <v>2620</v>
      </c>
    </row>
    <row r="30" spans="5:12" ht="15.75" thickBot="1" x14ac:dyDescent="0.3">
      <c r="H30" s="9">
        <v>11</v>
      </c>
      <c r="I30" s="18"/>
      <c r="J30" s="18"/>
      <c r="K30" s="18"/>
      <c r="L30" s="54">
        <f>$E$13*L16</f>
        <v>1312</v>
      </c>
    </row>
    <row r="31" spans="5:12" ht="15.75" thickBot="1" x14ac:dyDescent="0.3"/>
    <row r="32" spans="5:12" ht="15.75" thickBot="1" x14ac:dyDescent="0.3">
      <c r="H32" s="14" t="s">
        <v>1</v>
      </c>
      <c r="I32" s="15" t="s">
        <v>2</v>
      </c>
      <c r="J32" s="15" t="s">
        <v>3</v>
      </c>
      <c r="K32" s="15" t="s">
        <v>4</v>
      </c>
      <c r="L32" s="16" t="s">
        <v>5</v>
      </c>
    </row>
    <row r="33" spans="5:12" x14ac:dyDescent="0.25">
      <c r="E33" s="2" t="s">
        <v>96</v>
      </c>
      <c r="H33" s="11">
        <v>1</v>
      </c>
      <c r="I33" s="54">
        <f>I20</f>
        <v>13332</v>
      </c>
      <c r="J33" s="54">
        <f t="shared" ref="J33:L33" si="2">J20</f>
        <v>8000</v>
      </c>
      <c r="K33" s="54">
        <f t="shared" si="2"/>
        <v>5716</v>
      </c>
      <c r="L33" s="54">
        <f t="shared" si="2"/>
        <v>4000</v>
      </c>
    </row>
    <row r="34" spans="5:12" x14ac:dyDescent="0.25">
      <c r="H34" s="7">
        <v>2</v>
      </c>
      <c r="I34" s="54">
        <f>I33+I21</f>
        <v>31112</v>
      </c>
      <c r="J34" s="54">
        <f t="shared" ref="J34:L43" si="3">J33+J21</f>
        <v>20800</v>
      </c>
      <c r="K34" s="54">
        <f t="shared" si="3"/>
        <v>15512</v>
      </c>
      <c r="L34" s="54">
        <f t="shared" si="3"/>
        <v>11200</v>
      </c>
    </row>
    <row r="35" spans="5:12" x14ac:dyDescent="0.25">
      <c r="H35" s="7">
        <v>3</v>
      </c>
      <c r="I35" s="54">
        <f t="shared" ref="I35:I36" si="4">I34+I22</f>
        <v>37036</v>
      </c>
      <c r="J35" s="54">
        <f t="shared" si="3"/>
        <v>28480</v>
      </c>
      <c r="K35" s="54">
        <f t="shared" si="3"/>
        <v>22508</v>
      </c>
      <c r="L35" s="54">
        <f t="shared" si="3"/>
        <v>16960</v>
      </c>
    </row>
    <row r="36" spans="5:12" x14ac:dyDescent="0.25">
      <c r="H36" s="7">
        <v>4</v>
      </c>
      <c r="I36" s="54">
        <f t="shared" si="4"/>
        <v>40000</v>
      </c>
      <c r="J36" s="54">
        <f t="shared" si="3"/>
        <v>33088</v>
      </c>
      <c r="K36" s="54">
        <f t="shared" si="3"/>
        <v>27504</v>
      </c>
      <c r="L36" s="54">
        <f t="shared" si="3"/>
        <v>21568</v>
      </c>
    </row>
    <row r="37" spans="5:12" x14ac:dyDescent="0.25">
      <c r="H37" s="7">
        <v>5</v>
      </c>
      <c r="I37" s="17"/>
      <c r="J37" s="54">
        <f t="shared" si="3"/>
        <v>37696</v>
      </c>
      <c r="K37" s="54">
        <f t="shared" si="3"/>
        <v>31076</v>
      </c>
      <c r="L37" s="54">
        <f t="shared" si="3"/>
        <v>25256</v>
      </c>
    </row>
    <row r="38" spans="5:12" x14ac:dyDescent="0.25">
      <c r="H38" s="7">
        <v>6</v>
      </c>
      <c r="I38" s="17"/>
      <c r="J38" s="54">
        <f t="shared" si="3"/>
        <v>40000</v>
      </c>
      <c r="K38" s="54">
        <f t="shared" si="3"/>
        <v>34644</v>
      </c>
      <c r="L38" s="54">
        <f t="shared" si="3"/>
        <v>28204</v>
      </c>
    </row>
    <row r="39" spans="5:12" x14ac:dyDescent="0.25">
      <c r="H39" s="7">
        <v>7</v>
      </c>
      <c r="I39" s="17"/>
      <c r="J39" s="17"/>
      <c r="K39" s="54">
        <f t="shared" si="3"/>
        <v>38216</v>
      </c>
      <c r="L39" s="54">
        <f t="shared" si="3"/>
        <v>30824</v>
      </c>
    </row>
    <row r="40" spans="5:12" x14ac:dyDescent="0.25">
      <c r="H40" s="7">
        <v>8</v>
      </c>
      <c r="I40" s="17"/>
      <c r="J40" s="17"/>
      <c r="K40" s="54">
        <f t="shared" si="3"/>
        <v>40000</v>
      </c>
      <c r="L40" s="54">
        <f t="shared" si="3"/>
        <v>33444</v>
      </c>
    </row>
    <row r="41" spans="5:12" x14ac:dyDescent="0.25">
      <c r="H41" s="7">
        <v>9</v>
      </c>
      <c r="I41" s="17"/>
      <c r="J41" s="17"/>
      <c r="K41" s="17"/>
      <c r="L41" s="54">
        <f t="shared" si="3"/>
        <v>36068</v>
      </c>
    </row>
    <row r="42" spans="5:12" x14ac:dyDescent="0.25">
      <c r="H42" s="7">
        <v>10</v>
      </c>
      <c r="I42" s="17"/>
      <c r="J42" s="17"/>
      <c r="K42" s="17"/>
      <c r="L42" s="54">
        <f t="shared" si="3"/>
        <v>38688</v>
      </c>
    </row>
    <row r="43" spans="5:12" ht="15.75" thickBot="1" x14ac:dyDescent="0.3">
      <c r="H43" s="9">
        <v>11</v>
      </c>
      <c r="I43" s="18"/>
      <c r="J43" s="18"/>
      <c r="K43" s="18"/>
      <c r="L43" s="54">
        <f t="shared" si="3"/>
        <v>40000</v>
      </c>
    </row>
    <row r="44" spans="5:12" ht="15.75" thickBot="1" x14ac:dyDescent="0.3"/>
    <row r="45" spans="5:12" ht="15.75" thickBot="1" x14ac:dyDescent="0.3">
      <c r="H45" s="14" t="s">
        <v>1</v>
      </c>
      <c r="I45" s="15" t="s">
        <v>2</v>
      </c>
      <c r="J45" s="15" t="s">
        <v>3</v>
      </c>
      <c r="K45" s="15" t="s">
        <v>4</v>
      </c>
      <c r="L45" s="16" t="s">
        <v>5</v>
      </c>
    </row>
    <row r="46" spans="5:12" x14ac:dyDescent="0.25">
      <c r="E46" s="2" t="s">
        <v>97</v>
      </c>
      <c r="H46" s="11">
        <v>1</v>
      </c>
      <c r="I46" s="54">
        <f t="shared" ref="I46:L49" si="5">$E$13-I33</f>
        <v>26668</v>
      </c>
      <c r="J46" s="54">
        <f t="shared" si="5"/>
        <v>32000</v>
      </c>
      <c r="K46" s="54">
        <f t="shared" si="5"/>
        <v>34284</v>
      </c>
      <c r="L46" s="54">
        <f t="shared" si="5"/>
        <v>36000</v>
      </c>
    </row>
    <row r="47" spans="5:12" x14ac:dyDescent="0.25">
      <c r="H47" s="7">
        <v>2</v>
      </c>
      <c r="I47" s="54">
        <f t="shared" si="5"/>
        <v>8888</v>
      </c>
      <c r="J47" s="54">
        <f t="shared" si="5"/>
        <v>19200</v>
      </c>
      <c r="K47" s="54">
        <f t="shared" si="5"/>
        <v>24488</v>
      </c>
      <c r="L47" s="54">
        <f t="shared" si="5"/>
        <v>28800</v>
      </c>
    </row>
    <row r="48" spans="5:12" x14ac:dyDescent="0.25">
      <c r="H48" s="7">
        <v>3</v>
      </c>
      <c r="I48" s="54">
        <f t="shared" si="5"/>
        <v>2964</v>
      </c>
      <c r="J48" s="54">
        <f t="shared" si="5"/>
        <v>11520</v>
      </c>
      <c r="K48" s="54">
        <f t="shared" si="5"/>
        <v>17492</v>
      </c>
      <c r="L48" s="54">
        <f t="shared" si="5"/>
        <v>23040</v>
      </c>
    </row>
    <row r="49" spans="8:12" x14ac:dyDescent="0.25">
      <c r="H49" s="7">
        <v>4</v>
      </c>
      <c r="I49" s="54">
        <f t="shared" si="5"/>
        <v>0</v>
      </c>
      <c r="J49" s="54">
        <f t="shared" si="5"/>
        <v>6912</v>
      </c>
      <c r="K49" s="54">
        <f t="shared" si="5"/>
        <v>12496</v>
      </c>
      <c r="L49" s="54">
        <f t="shared" si="5"/>
        <v>18432</v>
      </c>
    </row>
    <row r="50" spans="8:12" x14ac:dyDescent="0.25">
      <c r="H50" s="7">
        <v>5</v>
      </c>
      <c r="I50" s="17">
        <v>0</v>
      </c>
      <c r="J50" s="54">
        <f t="shared" ref="J50:L51" si="6">$E$13-J37</f>
        <v>2304</v>
      </c>
      <c r="K50" s="54">
        <f t="shared" si="6"/>
        <v>8924</v>
      </c>
      <c r="L50" s="54">
        <f t="shared" si="6"/>
        <v>14744</v>
      </c>
    </row>
    <row r="51" spans="8:12" x14ac:dyDescent="0.25">
      <c r="H51" s="7">
        <v>6</v>
      </c>
      <c r="I51" s="17">
        <v>0</v>
      </c>
      <c r="J51" s="54">
        <f t="shared" si="6"/>
        <v>0</v>
      </c>
      <c r="K51" s="54">
        <f t="shared" si="6"/>
        <v>5356</v>
      </c>
      <c r="L51" s="54">
        <f t="shared" si="6"/>
        <v>11796</v>
      </c>
    </row>
    <row r="52" spans="8:12" x14ac:dyDescent="0.25">
      <c r="H52" s="7">
        <v>7</v>
      </c>
      <c r="I52" s="17">
        <v>0</v>
      </c>
      <c r="J52" s="17">
        <v>0</v>
      </c>
      <c r="K52" s="54">
        <f>$E$13-K39</f>
        <v>1784</v>
      </c>
      <c r="L52" s="54">
        <f>$E$13-L39</f>
        <v>9176</v>
      </c>
    </row>
    <row r="53" spans="8:12" x14ac:dyDescent="0.25">
      <c r="H53" s="7">
        <v>8</v>
      </c>
      <c r="I53" s="17">
        <v>0</v>
      </c>
      <c r="J53" s="17">
        <v>0</v>
      </c>
      <c r="K53" s="54">
        <f>$E$13-K40</f>
        <v>0</v>
      </c>
      <c r="L53" s="54">
        <f>$E$13-L40</f>
        <v>6556</v>
      </c>
    </row>
    <row r="54" spans="8:12" x14ac:dyDescent="0.25">
      <c r="H54" s="7">
        <v>9</v>
      </c>
      <c r="I54" s="17">
        <v>0</v>
      </c>
      <c r="J54" s="17">
        <v>0</v>
      </c>
      <c r="K54" s="17">
        <v>0</v>
      </c>
      <c r="L54" s="54">
        <f>$E$13-L41</f>
        <v>3932</v>
      </c>
    </row>
    <row r="55" spans="8:12" x14ac:dyDescent="0.25">
      <c r="H55" s="7">
        <v>10</v>
      </c>
      <c r="I55" s="17">
        <v>0</v>
      </c>
      <c r="J55" s="17">
        <v>0</v>
      </c>
      <c r="K55" s="17">
        <v>0</v>
      </c>
      <c r="L55" s="54">
        <f>$E$13-L42</f>
        <v>1312</v>
      </c>
    </row>
    <row r="56" spans="8:12" ht="15.75" thickBot="1" x14ac:dyDescent="0.3">
      <c r="H56" s="9">
        <v>11</v>
      </c>
      <c r="I56" s="17">
        <v>0</v>
      </c>
      <c r="J56" s="17">
        <v>0</v>
      </c>
      <c r="K56" s="17">
        <v>0</v>
      </c>
      <c r="L56" s="54">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B1" zoomScale="145" zoomScaleNormal="145" workbookViewId="0">
      <selection activeCell="F8" sqref="F8:F17"/>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24</v>
      </c>
    </row>
    <row r="3" spans="1:9" s="21" customFormat="1" ht="8.25" customHeight="1" x14ac:dyDescent="0.25">
      <c r="A3" s="31"/>
    </row>
    <row r="4" spans="1:9" s="21" customFormat="1" ht="90" customHeight="1" x14ac:dyDescent="0.25">
      <c r="A4" s="31"/>
      <c r="C4" s="138" t="s">
        <v>41</v>
      </c>
      <c r="D4" s="138"/>
      <c r="E4" s="138"/>
      <c r="F4" s="138"/>
      <c r="G4" s="138"/>
      <c r="H4" s="138"/>
      <c r="I4" s="38"/>
    </row>
    <row r="5" spans="1:9" s="21" customFormat="1" ht="9.75" customHeight="1" thickBot="1" x14ac:dyDescent="0.3">
      <c r="A5" s="31"/>
    </row>
    <row r="6" spans="1:9" s="21" customFormat="1" ht="30.75" thickBot="1" x14ac:dyDescent="0.3">
      <c r="A6" s="31"/>
      <c r="C6" s="35" t="s">
        <v>16</v>
      </c>
      <c r="D6" s="36" t="s">
        <v>17</v>
      </c>
    </row>
    <row r="7" spans="1:9" s="21" customFormat="1" x14ac:dyDescent="0.25">
      <c r="A7" s="31"/>
      <c r="C7" s="37">
        <v>0</v>
      </c>
      <c r="D7" s="73">
        <v>-25000</v>
      </c>
      <c r="F7" s="21">
        <f>D7</f>
        <v>-25000</v>
      </c>
    </row>
    <row r="8" spans="1:9" s="21" customFormat="1" x14ac:dyDescent="0.25">
      <c r="A8" s="31"/>
      <c r="C8" s="22">
        <v>1</v>
      </c>
      <c r="D8" s="66">
        <v>5000</v>
      </c>
      <c r="F8" s="53">
        <f>PV($D$19,C8,0,-D8)</f>
        <v>4629.6296296296296</v>
      </c>
      <c r="G8" s="21">
        <f>F7+F8</f>
        <v>-20370.370370370372</v>
      </c>
      <c r="H8" s="21" t="str">
        <f>IF(G8&lt;0,"",C8)</f>
        <v/>
      </c>
    </row>
    <row r="9" spans="1:9" s="21" customFormat="1" x14ac:dyDescent="0.25">
      <c r="A9" s="31"/>
      <c r="C9" s="22">
        <v>2</v>
      </c>
      <c r="D9" s="66">
        <v>4250</v>
      </c>
      <c r="F9" s="53">
        <f>PV($D$19,C9,0,-D9)</f>
        <v>3643.6899862825785</v>
      </c>
      <c r="G9" s="21">
        <f>G8+F9</f>
        <v>-16726.680384087795</v>
      </c>
      <c r="H9" s="21" t="str">
        <f t="shared" ref="H9:H17" si="0">IF(G9&lt;0,"",C9)</f>
        <v/>
      </c>
    </row>
    <row r="10" spans="1:9" s="21" customFormat="1" x14ac:dyDescent="0.25">
      <c r="A10" s="31"/>
      <c r="C10" s="22">
        <v>3</v>
      </c>
      <c r="D10" s="66">
        <v>3750</v>
      </c>
      <c r="F10" s="53">
        <f>PV($D$19,C10,0,-D10)</f>
        <v>2976.8709038256361</v>
      </c>
      <c r="G10" s="21">
        <f t="shared" ref="G10:G11" si="1">G9+F10</f>
        <v>-13749.809480262158</v>
      </c>
      <c r="H10" s="58" t="str">
        <f t="shared" si="0"/>
        <v/>
      </c>
    </row>
    <row r="11" spans="1:9" s="21" customFormat="1" x14ac:dyDescent="0.25">
      <c r="A11" s="31"/>
      <c r="C11" s="22">
        <v>4</v>
      </c>
      <c r="D11" s="66">
        <v>4000</v>
      </c>
      <c r="F11" s="53">
        <f>PV($D$19,C11,0,-D11)</f>
        <v>2940.1194111858131</v>
      </c>
      <c r="G11" s="21">
        <f t="shared" si="1"/>
        <v>-10809.690069076345</v>
      </c>
      <c r="H11" s="58" t="str">
        <f t="shared" si="0"/>
        <v/>
      </c>
    </row>
    <row r="12" spans="1:9" s="21" customFormat="1" x14ac:dyDescent="0.25">
      <c r="A12" s="31"/>
      <c r="C12" s="22">
        <v>5</v>
      </c>
      <c r="D12" s="66">
        <v>5000</v>
      </c>
      <c r="F12" s="53">
        <f t="shared" ref="F12:F17" si="2">PV($D$19,C12,0,-D12)</f>
        <v>3402.915985168765</v>
      </c>
      <c r="G12" s="58">
        <f t="shared" ref="G12:G17" si="3">G11+F12</f>
        <v>-7406.7740839075796</v>
      </c>
      <c r="H12" s="58" t="str">
        <f t="shared" si="0"/>
        <v/>
      </c>
    </row>
    <row r="13" spans="1:9" s="58" customFormat="1" x14ac:dyDescent="0.25">
      <c r="A13" s="59"/>
      <c r="C13" s="33">
        <v>6</v>
      </c>
      <c r="D13" s="34">
        <v>6500</v>
      </c>
      <c r="F13" s="53">
        <f t="shared" si="2"/>
        <v>4096.10257474018</v>
      </c>
      <c r="G13" s="58">
        <f t="shared" si="3"/>
        <v>-3310.6715091673996</v>
      </c>
      <c r="H13" s="58" t="str">
        <f t="shared" si="0"/>
        <v/>
      </c>
    </row>
    <row r="14" spans="1:9" s="21" customFormat="1" x14ac:dyDescent="0.25">
      <c r="A14" s="31"/>
      <c r="C14" s="33">
        <v>7</v>
      </c>
      <c r="D14" s="34">
        <v>5500</v>
      </c>
      <c r="F14" s="53">
        <f t="shared" si="2"/>
        <v>3209.1971739417363</v>
      </c>
      <c r="G14" s="58">
        <f t="shared" si="3"/>
        <v>-101.47433522566325</v>
      </c>
      <c r="H14" s="58" t="str">
        <f t="shared" si="0"/>
        <v/>
      </c>
    </row>
    <row r="15" spans="1:9" s="21" customFormat="1" x14ac:dyDescent="0.25">
      <c r="A15" s="31"/>
      <c r="C15" s="33">
        <v>8</v>
      </c>
      <c r="D15" s="34">
        <v>4500</v>
      </c>
      <c r="F15" s="53">
        <f t="shared" si="2"/>
        <v>2431.2099802588909</v>
      </c>
      <c r="G15" s="58">
        <f t="shared" si="3"/>
        <v>2329.7356450332277</v>
      </c>
      <c r="H15" s="58">
        <f t="shared" si="0"/>
        <v>8</v>
      </c>
    </row>
    <row r="16" spans="1:9" s="21" customFormat="1" x14ac:dyDescent="0.25">
      <c r="A16" s="31"/>
      <c r="C16" s="33">
        <v>9</v>
      </c>
      <c r="D16" s="34">
        <v>2500</v>
      </c>
      <c r="F16" s="53">
        <f t="shared" si="2"/>
        <v>1250.6224178286475</v>
      </c>
      <c r="G16" s="58">
        <f t="shared" si="3"/>
        <v>3580.3580628618752</v>
      </c>
      <c r="H16" s="58">
        <f t="shared" si="0"/>
        <v>9</v>
      </c>
    </row>
    <row r="17" spans="1:8" s="21" customFormat="1" ht="15.75" thickBot="1" x14ac:dyDescent="0.3">
      <c r="A17" s="31"/>
      <c r="C17" s="23">
        <v>10</v>
      </c>
      <c r="D17" s="67">
        <v>1800</v>
      </c>
      <c r="F17" s="53">
        <f t="shared" si="2"/>
        <v>833.74827855243166</v>
      </c>
      <c r="G17" s="58">
        <f t="shared" si="3"/>
        <v>4414.1063414143064</v>
      </c>
      <c r="H17" s="58">
        <f t="shared" si="0"/>
        <v>10</v>
      </c>
    </row>
    <row r="18" spans="1:8" s="21" customFormat="1" x14ac:dyDescent="0.25">
      <c r="A18" s="31"/>
    </row>
    <row r="19" spans="1:8" s="21" customFormat="1" x14ac:dyDescent="0.25">
      <c r="A19" s="31"/>
      <c r="C19" s="21" t="s">
        <v>42</v>
      </c>
      <c r="D19" s="20">
        <v>0.08</v>
      </c>
    </row>
    <row r="20" spans="1:8" ht="15.75" thickBot="1" x14ac:dyDescent="0.3"/>
    <row r="21" spans="1:8" ht="15.75" thickBot="1" x14ac:dyDescent="0.3">
      <c r="C21" s="60" t="s">
        <v>103</v>
      </c>
      <c r="D21" s="139" t="str">
        <f>IF(G17&lt;0,"Never",MIN(H8:H17)&amp;" Years")</f>
        <v>8 Years</v>
      </c>
      <c r="E21" s="140"/>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topLeftCell="A13" zoomScale="115" zoomScaleNormal="115"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26</v>
      </c>
    </row>
    <row r="3" spans="1:8" ht="15.75" thickBot="1" x14ac:dyDescent="0.3"/>
    <row r="4" spans="1:8" ht="30.75" thickBot="1" x14ac:dyDescent="0.3">
      <c r="C4" s="24" t="s">
        <v>16</v>
      </c>
      <c r="D4" s="25" t="s">
        <v>17</v>
      </c>
      <c r="F4" s="28" t="s">
        <v>19</v>
      </c>
    </row>
    <row r="5" spans="1:8" ht="15.75" thickBot="1" x14ac:dyDescent="0.3">
      <c r="C5" s="22">
        <v>0</v>
      </c>
      <c r="D5" s="26">
        <v>-12000</v>
      </c>
      <c r="F5" s="29">
        <v>9.5000000000000001E-2</v>
      </c>
    </row>
    <row r="6" spans="1:8" x14ac:dyDescent="0.25">
      <c r="C6" s="22">
        <v>1</v>
      </c>
      <c r="D6" s="26">
        <v>2500</v>
      </c>
    </row>
    <row r="7" spans="1:8" x14ac:dyDescent="0.25">
      <c r="C7" s="22">
        <v>2</v>
      </c>
      <c r="D7" s="26">
        <v>3000</v>
      </c>
    </row>
    <row r="8" spans="1:8" x14ac:dyDescent="0.25">
      <c r="C8" s="22">
        <v>3</v>
      </c>
      <c r="D8" s="26">
        <v>3500</v>
      </c>
    </row>
    <row r="9" spans="1:8" x14ac:dyDescent="0.25">
      <c r="C9" s="22">
        <v>4</v>
      </c>
      <c r="D9" s="26">
        <v>2500</v>
      </c>
      <c r="H9" s="19"/>
    </row>
    <row r="10" spans="1:8" x14ac:dyDescent="0.25">
      <c r="C10" s="22">
        <v>5</v>
      </c>
      <c r="D10" s="26">
        <v>3400</v>
      </c>
    </row>
    <row r="11" spans="1:8" ht="15.75" thickBot="1" x14ac:dyDescent="0.3">
      <c r="C11" s="23">
        <v>6</v>
      </c>
      <c r="D11" s="27">
        <v>5000</v>
      </c>
    </row>
    <row r="13" spans="1:8" x14ac:dyDescent="0.25">
      <c r="A13" s="31" t="s">
        <v>21</v>
      </c>
      <c r="B13" s="21" t="s">
        <v>54</v>
      </c>
    </row>
    <row r="14" spans="1:8" x14ac:dyDescent="0.25">
      <c r="B14" s="21" t="s">
        <v>59</v>
      </c>
    </row>
    <row r="15" spans="1:8" ht="15.75" thickBot="1" x14ac:dyDescent="0.3"/>
    <row r="16" spans="1:8" ht="15.75" thickBot="1" x14ac:dyDescent="0.3">
      <c r="B16" s="30" t="s">
        <v>20</v>
      </c>
      <c r="C16" s="141">
        <f>NPV(F5,D6:D11)+D5</f>
        <v>2250.2191464996959</v>
      </c>
      <c r="D16" s="142"/>
    </row>
    <row r="19" spans="1:4" x14ac:dyDescent="0.25">
      <c r="A19" s="21" t="s">
        <v>22</v>
      </c>
      <c r="B19" s="21" t="s">
        <v>29</v>
      </c>
    </row>
    <row r="20" spans="1:4" x14ac:dyDescent="0.25">
      <c r="B20" s="21" t="s">
        <v>60</v>
      </c>
    </row>
    <row r="21" spans="1:4" ht="11.25" customHeight="1" thickBot="1" x14ac:dyDescent="0.3"/>
    <row r="22" spans="1:4" ht="15.75" thickBot="1" x14ac:dyDescent="0.3">
      <c r="B22" s="30" t="s">
        <v>20</v>
      </c>
      <c r="C22" s="143">
        <f>IRR(D5:D11)</f>
        <v>0.15070866078642831</v>
      </c>
      <c r="D22" s="144"/>
    </row>
    <row r="26" spans="1:4" x14ac:dyDescent="0.25">
      <c r="A26" s="21" t="s">
        <v>23</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9"/>
      <c r="D33" s="49"/>
      <c r="E33" s="49"/>
    </row>
    <row r="34" spans="3:5" x14ac:dyDescent="0.25">
      <c r="C34" s="49"/>
      <c r="D34" s="49"/>
      <c r="E34" s="49"/>
    </row>
    <row r="35" spans="3:5" x14ac:dyDescent="0.25">
      <c r="C35" s="49"/>
      <c r="D35" s="49"/>
      <c r="E35" s="49"/>
    </row>
    <row r="36" spans="3:5" ht="17.25" x14ac:dyDescent="0.4">
      <c r="C36" s="49"/>
      <c r="D36" s="55" t="s">
        <v>98</v>
      </c>
      <c r="E36" s="55" t="s">
        <v>99</v>
      </c>
    </row>
    <row r="37" spans="3:5" x14ac:dyDescent="0.25">
      <c r="C37" s="49"/>
      <c r="D37" s="56">
        <f>PMT(F5,6,-C16,)</f>
        <v>509.11946856944309</v>
      </c>
      <c r="E37" s="49">
        <f>C16</f>
        <v>2250.2191464996959</v>
      </c>
    </row>
    <row r="38" spans="3:5" x14ac:dyDescent="0.25">
      <c r="C38" s="50">
        <v>0</v>
      </c>
      <c r="D38" s="49">
        <f t="dataTable" ref="D38:E52" dt2D="0" dtr="0" r1="F5"/>
        <v>1316.6666666666667</v>
      </c>
      <c r="E38" s="49">
        <v>7900</v>
      </c>
    </row>
    <row r="39" spans="3:5" x14ac:dyDescent="0.25">
      <c r="C39" s="50">
        <v>0.02</v>
      </c>
      <c r="D39" s="49">
        <v>1153.5570575267809</v>
      </c>
      <c r="E39" s="49">
        <v>6461.570136204431</v>
      </c>
    </row>
    <row r="40" spans="3:5" x14ac:dyDescent="0.25">
      <c r="C40" s="50">
        <v>0.04</v>
      </c>
      <c r="D40" s="49">
        <v>986.64675470999589</v>
      </c>
      <c r="E40" s="49">
        <v>5172.137317454446</v>
      </c>
    </row>
    <row r="41" spans="3:5" x14ac:dyDescent="0.25">
      <c r="C41" s="50">
        <v>0.06</v>
      </c>
      <c r="D41" s="49">
        <v>816.06616905649662</v>
      </c>
      <c r="E41" s="49">
        <v>4012.8620247315375</v>
      </c>
    </row>
    <row r="42" spans="3:5" x14ac:dyDescent="0.25">
      <c r="C42" s="50">
        <v>0.08</v>
      </c>
      <c r="D42" s="49">
        <v>641.94830307767404</v>
      </c>
      <c r="E42" s="49">
        <v>2967.649755612174</v>
      </c>
    </row>
    <row r="43" spans="3:5" x14ac:dyDescent="0.25">
      <c r="C43" s="50">
        <v>0.1</v>
      </c>
      <c r="D43" s="49">
        <v>464.42769917090067</v>
      </c>
      <c r="E43" s="49">
        <v>2022.7037059406885</v>
      </c>
    </row>
    <row r="44" spans="3:5" x14ac:dyDescent="0.25">
      <c r="C44" s="50">
        <v>0.12</v>
      </c>
      <c r="D44" s="49">
        <v>283.63948806845633</v>
      </c>
      <c r="E44" s="49">
        <v>1166.1574684847747</v>
      </c>
    </row>
    <row r="45" spans="3:5" x14ac:dyDescent="0.25">
      <c r="C45" s="50">
        <v>0.14000000000000001</v>
      </c>
      <c r="D45" s="49">
        <v>99.718537848195155</v>
      </c>
      <c r="E45" s="49">
        <v>387.7722389273913</v>
      </c>
    </row>
    <row r="46" spans="3:5" x14ac:dyDescent="0.25">
      <c r="C46" s="50">
        <v>0.18</v>
      </c>
      <c r="D46" s="49">
        <v>-276.9878375068119</v>
      </c>
      <c r="E46" s="49">
        <v>-968.79336958599743</v>
      </c>
    </row>
    <row r="47" spans="3:5" x14ac:dyDescent="0.25">
      <c r="C47" s="50">
        <v>0.2</v>
      </c>
      <c r="D47" s="49">
        <v>-469.51113402726253</v>
      </c>
      <c r="E47" s="49">
        <v>-1561.3640260630982</v>
      </c>
    </row>
    <row r="48" spans="3:5" x14ac:dyDescent="0.25">
      <c r="C48" s="50">
        <v>0.22</v>
      </c>
      <c r="D48" s="49">
        <v>-664.64395650546862</v>
      </c>
      <c r="E48" s="49">
        <v>-2104.8728013337186</v>
      </c>
    </row>
    <row r="49" spans="3:5" x14ac:dyDescent="0.25">
      <c r="C49" s="50">
        <v>0.24</v>
      </c>
      <c r="D49" s="49">
        <v>-862.26218789908228</v>
      </c>
      <c r="E49" s="49">
        <v>-2604.4381944371889</v>
      </c>
    </row>
    <row r="50" spans="3:5" x14ac:dyDescent="0.25">
      <c r="C50" s="50">
        <v>0.26</v>
      </c>
      <c r="D50" s="49">
        <v>-1062.2451506568536</v>
      </c>
      <c r="E50" s="49">
        <v>-3064.5526380225547</v>
      </c>
    </row>
    <row r="51" spans="3:5" x14ac:dyDescent="0.25">
      <c r="C51" s="50">
        <v>0.28000000000000003</v>
      </c>
      <c r="D51" s="49">
        <v>-1264.4758649149446</v>
      </c>
      <c r="E51" s="49">
        <v>-3489.1690714284778</v>
      </c>
    </row>
    <row r="52" spans="3:5" x14ac:dyDescent="0.25">
      <c r="C52" s="50">
        <v>0.3</v>
      </c>
      <c r="D52" s="49">
        <v>-1468.8412460616669</v>
      </c>
      <c r="E52" s="49">
        <v>-3881.7742736453847</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election activeCell="C6" sqref="C6"/>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2" spans="2:12" ht="23.25" x14ac:dyDescent="0.35">
      <c r="B2" s="45" t="s">
        <v>28</v>
      </c>
    </row>
    <row r="4" spans="2:12" ht="17.25" x14ac:dyDescent="0.25">
      <c r="B4" s="41" t="s">
        <v>1</v>
      </c>
      <c r="C4" s="41" t="s">
        <v>30</v>
      </c>
    </row>
    <row r="5" spans="2:12" x14ac:dyDescent="0.25">
      <c r="B5" s="43">
        <v>0</v>
      </c>
      <c r="C5" s="120">
        <v>-10000</v>
      </c>
      <c r="E5" s="42" t="s">
        <v>31</v>
      </c>
    </row>
    <row r="6" spans="2:12" x14ac:dyDescent="0.25">
      <c r="B6" s="43">
        <v>1</v>
      </c>
      <c r="C6" s="120">
        <v>2720</v>
      </c>
      <c r="E6" s="42" t="s">
        <v>32</v>
      </c>
    </row>
    <row r="7" spans="2:12" x14ac:dyDescent="0.25">
      <c r="B7" s="43">
        <v>2</v>
      </c>
      <c r="C7" s="120">
        <v>2850</v>
      </c>
      <c r="E7" s="42" t="s">
        <v>33</v>
      </c>
    </row>
    <row r="8" spans="2:12" x14ac:dyDescent="0.25">
      <c r="B8" s="43">
        <v>3</v>
      </c>
      <c r="C8" s="120">
        <v>3245</v>
      </c>
      <c r="E8" s="42" t="s">
        <v>36</v>
      </c>
    </row>
    <row r="9" spans="2:12" x14ac:dyDescent="0.25">
      <c r="B9" s="43">
        <v>4</v>
      </c>
      <c r="C9" s="120">
        <v>3650</v>
      </c>
      <c r="E9" s="42" t="s">
        <v>34</v>
      </c>
    </row>
    <row r="10" spans="2:12" x14ac:dyDescent="0.25">
      <c r="B10" s="43">
        <v>5</v>
      </c>
      <c r="C10" s="120">
        <v>3800</v>
      </c>
    </row>
    <row r="11" spans="2:12" x14ac:dyDescent="0.25">
      <c r="C11" s="120"/>
      <c r="L11" s="19"/>
    </row>
    <row r="12" spans="2:12" x14ac:dyDescent="0.25">
      <c r="B12" s="42" t="s">
        <v>35</v>
      </c>
      <c r="C12" s="44">
        <v>0.1</v>
      </c>
    </row>
    <row r="13" spans="2:12" ht="15.75" thickBot="1" x14ac:dyDescent="0.3"/>
    <row r="14" spans="2:12" ht="15.75" thickBot="1" x14ac:dyDescent="0.3">
      <c r="B14" s="145" t="str">
        <f>"This project has an MIRR of "&amp;FIXED(MIRR(C5:C10,C12,C12)*100,3)&amp;"% which indicates that the project should be "&amp;IF(MIRR(C5:C10,C12,C12)&gt;C12,"ACCEPTED","REJECTED")</f>
        <v>This project has an MIRR of 14.310% which indicates that the project should be ACCEPTED</v>
      </c>
      <c r="C14" s="146"/>
      <c r="D14" s="146"/>
      <c r="E14" s="146"/>
      <c r="F14" s="146"/>
      <c r="G14" s="146"/>
      <c r="H14" s="146"/>
      <c r="I14" s="146"/>
      <c r="J14" s="147"/>
    </row>
    <row r="15" spans="2:12" ht="15.75" thickBot="1" x14ac:dyDescent="0.3"/>
    <row r="16" spans="2:12" ht="15.75" thickBot="1" x14ac:dyDescent="0.3">
      <c r="B16" s="148" t="s">
        <v>166</v>
      </c>
      <c r="C16" s="149"/>
      <c r="D16" s="149"/>
      <c r="E16" s="149"/>
      <c r="F16" s="149"/>
      <c r="G16" s="149"/>
      <c r="H16" s="149"/>
      <c r="I16" s="149"/>
      <c r="J16" s="150"/>
    </row>
    <row r="18" spans="2:2" x14ac:dyDescent="0.25">
      <c r="B18" s="42" t="s">
        <v>167</v>
      </c>
    </row>
    <row r="19" spans="2:2" x14ac:dyDescent="0.25">
      <c r="B19" s="42" t="s">
        <v>57</v>
      </c>
    </row>
    <row r="20" spans="2:2" x14ac:dyDescent="0.25">
      <c r="B20" s="42" t="s">
        <v>55</v>
      </c>
    </row>
    <row r="21" spans="2:2" x14ac:dyDescent="0.25">
      <c r="B21" s="42" t="s">
        <v>168</v>
      </c>
    </row>
    <row r="22" spans="2:2" x14ac:dyDescent="0.25">
      <c r="B22" s="42" t="s">
        <v>56</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tabSelected="1" topLeftCell="A18" zoomScale="145" zoomScaleNormal="145" workbookViewId="0">
      <selection activeCell="D25" sqref="D25"/>
    </sheetView>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1" t="s">
        <v>105</v>
      </c>
      <c r="C2" s="75"/>
      <c r="D2" s="75"/>
      <c r="E2" s="75"/>
      <c r="F2" s="75"/>
      <c r="G2" s="75"/>
      <c r="H2" s="75"/>
      <c r="I2" s="75"/>
      <c r="J2" s="75"/>
      <c r="K2" s="75"/>
      <c r="L2" s="75"/>
      <c r="M2" s="75"/>
      <c r="N2" s="75"/>
      <c r="O2" s="75"/>
      <c r="P2" s="75"/>
      <c r="Q2" s="75"/>
      <c r="R2" s="75"/>
    </row>
    <row r="3" spans="2:18" ht="9" customHeight="1" x14ac:dyDescent="0.25">
      <c r="B3" s="75"/>
      <c r="C3" s="75"/>
      <c r="D3" s="75"/>
      <c r="E3" s="75"/>
      <c r="F3" s="75"/>
      <c r="G3" s="75"/>
      <c r="H3" s="75"/>
      <c r="I3" s="75"/>
      <c r="J3" s="75"/>
      <c r="K3" s="75"/>
      <c r="L3" s="75"/>
      <c r="M3" s="75"/>
      <c r="N3" s="75"/>
      <c r="O3" s="75"/>
      <c r="P3" s="75"/>
      <c r="Q3" s="75"/>
      <c r="R3" s="75"/>
    </row>
    <row r="4" spans="2:18" ht="19.5" thickBot="1" x14ac:dyDescent="0.35">
      <c r="B4" s="77"/>
      <c r="C4" s="75"/>
      <c r="D4" s="75"/>
      <c r="E4" s="75"/>
      <c r="F4" s="75"/>
      <c r="G4" s="75"/>
      <c r="H4" s="75"/>
      <c r="I4" s="134" t="s">
        <v>0</v>
      </c>
      <c r="J4" s="134"/>
      <c r="K4" s="134"/>
      <c r="L4" s="134"/>
      <c r="M4" s="134"/>
      <c r="N4" s="75"/>
      <c r="O4" s="75"/>
      <c r="P4" s="75"/>
      <c r="Q4" s="75"/>
      <c r="R4" s="75"/>
    </row>
    <row r="5" spans="2:18" ht="15.75" thickBot="1" x14ac:dyDescent="0.3">
      <c r="B5" s="77"/>
      <c r="C5" s="75"/>
      <c r="D5" s="75"/>
      <c r="E5" s="75"/>
      <c r="F5" s="75"/>
      <c r="G5" s="75"/>
      <c r="H5" s="75"/>
      <c r="I5" s="86" t="s">
        <v>1</v>
      </c>
      <c r="J5" s="87" t="s">
        <v>2</v>
      </c>
      <c r="K5" s="87" t="s">
        <v>3</v>
      </c>
      <c r="L5" s="87" t="s">
        <v>4</v>
      </c>
      <c r="M5" s="88" t="s">
        <v>5</v>
      </c>
      <c r="N5" s="75"/>
      <c r="O5" s="75"/>
      <c r="P5" s="75"/>
      <c r="Q5" s="75"/>
      <c r="R5" s="75"/>
    </row>
    <row r="6" spans="2:18" x14ac:dyDescent="0.25">
      <c r="B6" s="77"/>
      <c r="C6" s="75"/>
      <c r="D6" s="75"/>
      <c r="E6" s="75"/>
      <c r="F6" s="75"/>
      <c r="G6" s="75"/>
      <c r="H6" s="75"/>
      <c r="I6" s="83">
        <v>1</v>
      </c>
      <c r="J6" s="84">
        <v>0.33329999999999999</v>
      </c>
      <c r="K6" s="84">
        <v>0.2</v>
      </c>
      <c r="L6" s="84">
        <v>0.1429</v>
      </c>
      <c r="M6" s="85">
        <v>0.1</v>
      </c>
      <c r="N6" s="75"/>
      <c r="O6" s="75"/>
      <c r="P6" s="75"/>
      <c r="Q6" s="75"/>
      <c r="R6" s="75">
        <v>1</v>
      </c>
    </row>
    <row r="7" spans="2:18" x14ac:dyDescent="0.25">
      <c r="B7" s="77"/>
      <c r="C7" s="75"/>
      <c r="D7" s="75"/>
      <c r="E7" s="75"/>
      <c r="F7" s="75"/>
      <c r="G7" s="75"/>
      <c r="H7" s="75"/>
      <c r="I7" s="79">
        <v>2</v>
      </c>
      <c r="J7" s="78">
        <v>0.44450000000000001</v>
      </c>
      <c r="K7" s="78">
        <v>0.32</v>
      </c>
      <c r="L7" s="78">
        <v>0.24490000000000001</v>
      </c>
      <c r="M7" s="80">
        <v>0.18</v>
      </c>
      <c r="N7" s="75"/>
      <c r="O7" s="75"/>
      <c r="P7" s="75"/>
      <c r="Q7" s="75"/>
      <c r="R7" s="75">
        <v>2</v>
      </c>
    </row>
    <row r="8" spans="2:18" x14ac:dyDescent="0.25">
      <c r="B8" s="77"/>
      <c r="C8" s="75"/>
      <c r="D8" s="75"/>
      <c r="E8" s="75"/>
      <c r="F8" s="75"/>
      <c r="G8" s="75"/>
      <c r="H8" s="75"/>
      <c r="I8" s="79">
        <v>3</v>
      </c>
      <c r="J8" s="78">
        <v>0.14810000000000001</v>
      </c>
      <c r="K8" s="78">
        <v>0.192</v>
      </c>
      <c r="L8" s="78">
        <v>0.1749</v>
      </c>
      <c r="M8" s="80">
        <v>0.14399999999999999</v>
      </c>
      <c r="N8" s="75"/>
      <c r="O8" s="75"/>
      <c r="P8" s="75"/>
      <c r="Q8" s="75"/>
      <c r="R8" s="75">
        <v>3</v>
      </c>
    </row>
    <row r="9" spans="2:18" x14ac:dyDescent="0.25">
      <c r="B9" s="77"/>
      <c r="C9" s="75"/>
      <c r="D9" s="75"/>
      <c r="E9" s="75"/>
      <c r="F9" s="75"/>
      <c r="G9" s="75"/>
      <c r="H9" s="75"/>
      <c r="I9" s="79">
        <v>4</v>
      </c>
      <c r="J9" s="78">
        <v>7.4099999999999999E-2</v>
      </c>
      <c r="K9" s="78">
        <v>0.1152</v>
      </c>
      <c r="L9" s="78">
        <v>0.1249</v>
      </c>
      <c r="M9" s="80">
        <v>0.1152</v>
      </c>
      <c r="N9" s="75"/>
      <c r="O9" s="75"/>
      <c r="P9" s="75"/>
      <c r="Q9" s="75"/>
      <c r="R9" s="75">
        <v>4</v>
      </c>
    </row>
    <row r="10" spans="2:18" x14ac:dyDescent="0.25">
      <c r="B10" s="77"/>
      <c r="C10" s="75"/>
      <c r="D10" s="75"/>
      <c r="E10" s="75"/>
      <c r="F10" s="75"/>
      <c r="G10" s="75"/>
      <c r="H10" s="75"/>
      <c r="I10" s="79">
        <v>5</v>
      </c>
      <c r="J10" s="89"/>
      <c r="K10" s="78">
        <v>0.1152</v>
      </c>
      <c r="L10" s="78">
        <v>8.9300000000000004E-2</v>
      </c>
      <c r="M10" s="80">
        <v>9.2200000000000004E-2</v>
      </c>
      <c r="N10" s="75"/>
      <c r="O10" s="75"/>
      <c r="P10" s="75"/>
      <c r="Q10" s="75"/>
      <c r="R10" s="75">
        <v>5</v>
      </c>
    </row>
    <row r="11" spans="2:18" x14ac:dyDescent="0.25">
      <c r="B11" s="77"/>
      <c r="C11" s="75"/>
      <c r="D11" s="75"/>
      <c r="E11" s="75"/>
      <c r="F11" s="75"/>
      <c r="G11" s="75"/>
      <c r="H11" s="75"/>
      <c r="I11" s="79">
        <v>6</v>
      </c>
      <c r="J11" s="89"/>
      <c r="K11" s="78">
        <v>5.7599999999999998E-2</v>
      </c>
      <c r="L11" s="78">
        <v>8.9200000000000002E-2</v>
      </c>
      <c r="M11" s="80">
        <v>7.3700000000000002E-2</v>
      </c>
      <c r="N11" s="75"/>
      <c r="O11" s="75"/>
      <c r="P11" s="75"/>
      <c r="Q11" s="75"/>
      <c r="R11" s="75">
        <v>6</v>
      </c>
    </row>
    <row r="12" spans="2:18" x14ac:dyDescent="0.25">
      <c r="B12" s="75"/>
      <c r="C12" s="75"/>
      <c r="D12" s="75"/>
      <c r="E12" s="75"/>
      <c r="F12" s="92"/>
      <c r="G12" s="75"/>
      <c r="H12" s="75"/>
      <c r="I12" s="79">
        <v>7</v>
      </c>
      <c r="J12" s="89"/>
      <c r="K12" s="89"/>
      <c r="L12" s="78">
        <v>8.9300000000000004E-2</v>
      </c>
      <c r="M12" s="80">
        <v>6.5500000000000003E-2</v>
      </c>
      <c r="N12" s="75"/>
      <c r="O12" s="75"/>
      <c r="P12" s="75"/>
      <c r="Q12" s="75"/>
      <c r="R12" s="75">
        <v>7</v>
      </c>
    </row>
    <row r="13" spans="2:18" x14ac:dyDescent="0.25">
      <c r="B13" s="75"/>
      <c r="C13" s="75"/>
      <c r="D13" s="75"/>
      <c r="E13" s="75"/>
      <c r="F13" s="93"/>
      <c r="G13" s="75"/>
      <c r="H13" s="75"/>
      <c r="I13" s="79">
        <v>8</v>
      </c>
      <c r="J13" s="89"/>
      <c r="K13" s="89"/>
      <c r="L13" s="78">
        <v>4.4600000000000001E-2</v>
      </c>
      <c r="M13" s="80">
        <v>6.5500000000000003E-2</v>
      </c>
      <c r="N13" s="75"/>
      <c r="O13" s="75"/>
      <c r="P13" s="75"/>
      <c r="Q13" s="75"/>
      <c r="R13" s="75">
        <v>8</v>
      </c>
    </row>
    <row r="14" spans="2:18" x14ac:dyDescent="0.25">
      <c r="B14" s="75"/>
      <c r="C14" s="76"/>
      <c r="D14" s="76"/>
      <c r="E14" s="76"/>
      <c r="F14" s="76"/>
      <c r="G14" s="76"/>
      <c r="H14" s="75"/>
      <c r="I14" s="79">
        <v>9</v>
      </c>
      <c r="J14" s="89"/>
      <c r="K14" s="89"/>
      <c r="L14" s="89"/>
      <c r="M14" s="80">
        <v>6.5600000000000006E-2</v>
      </c>
      <c r="N14" s="75"/>
      <c r="O14" s="75"/>
      <c r="P14" s="75"/>
      <c r="Q14" s="75"/>
      <c r="R14" s="75">
        <v>9</v>
      </c>
    </row>
    <row r="15" spans="2:18" x14ac:dyDescent="0.25">
      <c r="B15" s="75"/>
      <c r="C15" s="76"/>
      <c r="D15" s="76"/>
      <c r="E15" s="76"/>
      <c r="F15" s="76"/>
      <c r="G15" s="76"/>
      <c r="H15" s="75"/>
      <c r="I15" s="79">
        <v>10</v>
      </c>
      <c r="J15" s="89"/>
      <c r="K15" s="89"/>
      <c r="L15" s="89"/>
      <c r="M15" s="80">
        <v>6.5500000000000003E-2</v>
      </c>
      <c r="N15" s="75"/>
      <c r="O15" s="75"/>
      <c r="P15" s="75"/>
      <c r="Q15" s="75"/>
      <c r="R15" s="75">
        <v>10</v>
      </c>
    </row>
    <row r="16" spans="2:18" ht="15.75" thickBot="1" x14ac:dyDescent="0.3">
      <c r="B16" s="75"/>
      <c r="C16" s="76"/>
      <c r="D16" s="76"/>
      <c r="E16" s="76"/>
      <c r="F16" s="76"/>
      <c r="G16" s="76"/>
      <c r="H16" s="75"/>
      <c r="I16" s="81">
        <v>11</v>
      </c>
      <c r="J16" s="90"/>
      <c r="K16" s="90"/>
      <c r="L16" s="90"/>
      <c r="M16" s="82">
        <v>3.2800000000000003E-2</v>
      </c>
      <c r="N16" s="75"/>
      <c r="O16" s="75"/>
      <c r="P16" s="75"/>
      <c r="Q16" s="75"/>
      <c r="R16" s="75"/>
    </row>
    <row r="17" spans="3:9" x14ac:dyDescent="0.25">
      <c r="C17" s="76"/>
      <c r="D17" s="76"/>
      <c r="E17" s="76"/>
      <c r="F17" s="76"/>
      <c r="G17" s="76"/>
    </row>
    <row r="18" spans="3:9" x14ac:dyDescent="0.25">
      <c r="C18" s="76"/>
      <c r="D18" s="76"/>
      <c r="E18" s="76"/>
      <c r="F18" s="76"/>
      <c r="G18" s="76"/>
    </row>
    <row r="19" spans="3:9" x14ac:dyDescent="0.25">
      <c r="C19" s="76"/>
      <c r="D19" s="76"/>
      <c r="E19" s="76"/>
      <c r="F19" s="76"/>
      <c r="G19" s="76"/>
    </row>
    <row r="20" spans="3:9" x14ac:dyDescent="0.25">
      <c r="C20" s="76"/>
      <c r="D20" s="76"/>
      <c r="E20" s="76"/>
      <c r="F20" s="76"/>
      <c r="G20" s="76"/>
    </row>
    <row r="21" spans="3:9" x14ac:dyDescent="0.25">
      <c r="C21" s="76"/>
      <c r="D21" s="76"/>
      <c r="E21" s="76"/>
      <c r="F21" s="76"/>
      <c r="G21" s="76"/>
    </row>
    <row r="22" spans="3:9" ht="60.75" thickBot="1" x14ac:dyDescent="0.3">
      <c r="C22" s="76"/>
      <c r="D22" s="94" t="s">
        <v>106</v>
      </c>
      <c r="E22" s="95"/>
      <c r="F22" s="94" t="s">
        <v>107</v>
      </c>
      <c r="G22" s="76"/>
      <c r="H22" s="99" t="s">
        <v>115</v>
      </c>
      <c r="I22" s="99" t="s">
        <v>171</v>
      </c>
    </row>
    <row r="23" spans="3:9" ht="14.65" customHeight="1" x14ac:dyDescent="0.25">
      <c r="C23" s="76" t="s">
        <v>108</v>
      </c>
      <c r="D23" s="114">
        <v>50000</v>
      </c>
      <c r="E23" s="114"/>
      <c r="F23" s="114">
        <v>75000</v>
      </c>
      <c r="G23" s="76"/>
      <c r="H23" s="96">
        <v>1</v>
      </c>
      <c r="I23" s="97">
        <f>SUM(L10:L13)*D23</f>
        <v>15620</v>
      </c>
    </row>
    <row r="24" spans="3:9" ht="14.65" customHeight="1" x14ac:dyDescent="0.25">
      <c r="C24" s="76" t="s">
        <v>110</v>
      </c>
      <c r="D24" s="114">
        <v>4</v>
      </c>
      <c r="E24" s="114"/>
      <c r="F24" s="114"/>
      <c r="G24" s="76"/>
      <c r="H24" s="96">
        <v>2</v>
      </c>
      <c r="I24" s="123">
        <f>SUM(L11:L13)*D23</f>
        <v>11155</v>
      </c>
    </row>
    <row r="25" spans="3:9" ht="14.65" customHeight="1" x14ac:dyDescent="0.25">
      <c r="C25" s="76" t="s">
        <v>169</v>
      </c>
      <c r="D25" s="114">
        <v>15000</v>
      </c>
      <c r="E25" s="114"/>
      <c r="F25" s="114">
        <v>20000</v>
      </c>
      <c r="G25" s="76"/>
      <c r="H25" s="96">
        <v>3</v>
      </c>
      <c r="I25" s="123">
        <f>SUM(L12:L13)*D23</f>
        <v>6695.0000000000009</v>
      </c>
    </row>
    <row r="26" spans="3:9" ht="15.75" thickBot="1" x14ac:dyDescent="0.3">
      <c r="C26" s="76"/>
      <c r="D26" s="76"/>
      <c r="E26" s="76"/>
      <c r="F26" s="76"/>
      <c r="G26" s="76"/>
      <c r="H26" s="96">
        <v>4</v>
      </c>
      <c r="I26" s="123">
        <f>L13*D23</f>
        <v>2230</v>
      </c>
    </row>
    <row r="27" spans="3:9" ht="15.75" thickBot="1" x14ac:dyDescent="0.3">
      <c r="C27" s="76" t="s">
        <v>170</v>
      </c>
      <c r="D27" s="151">
        <f>F35-D35</f>
        <v>13692.95</v>
      </c>
      <c r="E27" s="152"/>
      <c r="F27" s="153"/>
      <c r="G27" s="76"/>
      <c r="H27" s="96">
        <v>5</v>
      </c>
      <c r="I27" s="123">
        <v>0</v>
      </c>
    </row>
    <row r="28" spans="3:9" x14ac:dyDescent="0.25">
      <c r="C28" s="76"/>
      <c r="D28" s="76"/>
      <c r="E28" s="76"/>
      <c r="F28" s="76"/>
      <c r="G28" s="76"/>
    </row>
    <row r="29" spans="3:9" x14ac:dyDescent="0.25">
      <c r="C29" s="76"/>
      <c r="D29" s="76"/>
      <c r="E29" s="76"/>
      <c r="F29" s="76"/>
      <c r="G29" s="76"/>
    </row>
    <row r="30" spans="3:9" x14ac:dyDescent="0.25">
      <c r="C30" s="76"/>
      <c r="D30" s="76"/>
      <c r="E30" s="76"/>
      <c r="F30" s="76"/>
      <c r="G30" s="76"/>
    </row>
    <row r="31" spans="3:9" x14ac:dyDescent="0.25">
      <c r="C31" s="76" t="s">
        <v>111</v>
      </c>
      <c r="D31" s="76">
        <f>D25</f>
        <v>15000</v>
      </c>
      <c r="E31" s="76"/>
      <c r="F31" s="98">
        <f>F25</f>
        <v>20000</v>
      </c>
      <c r="G31" s="76"/>
    </row>
    <row r="32" spans="3:9" x14ac:dyDescent="0.25">
      <c r="C32" s="76" t="s">
        <v>172</v>
      </c>
      <c r="D32" s="76">
        <f>VLOOKUP(D24,H23:I27,2)</f>
        <v>2230</v>
      </c>
      <c r="E32" s="76"/>
      <c r="F32" s="76">
        <f>SUM(L9:L13)*F23</f>
        <v>32797.5</v>
      </c>
      <c r="G32" s="76"/>
    </row>
    <row r="33" spans="3:7" x14ac:dyDescent="0.25">
      <c r="C33" s="76" t="s">
        <v>112</v>
      </c>
      <c r="D33" s="76">
        <f>D31-D32</f>
        <v>12770</v>
      </c>
      <c r="E33" s="98"/>
      <c r="F33" s="98">
        <f>F31-F32</f>
        <v>-12797.5</v>
      </c>
      <c r="G33" s="76"/>
    </row>
    <row r="34" spans="3:7" x14ac:dyDescent="0.25">
      <c r="C34" s="76" t="s">
        <v>113</v>
      </c>
      <c r="D34" s="76">
        <f>0.34*D33*-1</f>
        <v>-4341.8</v>
      </c>
      <c r="E34" s="76"/>
      <c r="F34" s="98">
        <f>0.34*F33*-1</f>
        <v>4351.1500000000005</v>
      </c>
      <c r="G34" s="76"/>
    </row>
    <row r="35" spans="3:7" x14ac:dyDescent="0.25">
      <c r="C35" s="76" t="s">
        <v>114</v>
      </c>
      <c r="D35" s="76">
        <f>D31+D34</f>
        <v>10658.2</v>
      </c>
      <c r="E35" s="76"/>
      <c r="F35" s="98">
        <f>F31+F34</f>
        <v>24351.15</v>
      </c>
      <c r="G35" s="76"/>
    </row>
    <row r="36" spans="3:7" x14ac:dyDescent="0.25">
      <c r="C36" s="76"/>
      <c r="D36" s="76"/>
      <c r="E36" s="76"/>
      <c r="F36" s="76"/>
      <c r="G36" s="76"/>
    </row>
    <row r="37" spans="3:7" x14ac:dyDescent="0.25">
      <c r="C37" s="76"/>
      <c r="D37" s="76"/>
      <c r="E37" s="76"/>
      <c r="F37" s="76"/>
      <c r="G37" s="76"/>
    </row>
    <row r="38" spans="3:7" x14ac:dyDescent="0.25">
      <c r="C38" s="76"/>
      <c r="D38" s="76"/>
      <c r="E38" s="76"/>
      <c r="F38" s="76"/>
      <c r="G38" s="76"/>
    </row>
    <row r="39" spans="3:7" x14ac:dyDescent="0.25">
      <c r="C39" s="76"/>
      <c r="D39" s="76"/>
      <c r="E39" s="76"/>
      <c r="F39" s="76"/>
      <c r="G39" s="76"/>
    </row>
    <row r="40" spans="3:7" x14ac:dyDescent="0.25">
      <c r="C40" s="76"/>
      <c r="D40" s="76"/>
      <c r="E40" s="76"/>
      <c r="F40" s="76"/>
      <c r="G40" s="76"/>
    </row>
    <row r="41" spans="3:7" x14ac:dyDescent="0.25">
      <c r="C41" s="76"/>
      <c r="D41" s="76"/>
      <c r="E41" s="76"/>
      <c r="F41" s="76"/>
      <c r="G41" s="76"/>
    </row>
    <row r="42" spans="3:7" x14ac:dyDescent="0.25">
      <c r="C42" s="76"/>
      <c r="D42" s="76"/>
      <c r="E42" s="76"/>
      <c r="F42" s="76"/>
      <c r="G42" s="76"/>
    </row>
    <row r="43" spans="3:7" x14ac:dyDescent="0.25">
      <c r="C43" s="76"/>
      <c r="D43" s="76"/>
      <c r="E43" s="76"/>
      <c r="F43" s="76"/>
      <c r="G43" s="76"/>
    </row>
    <row r="44" spans="3:7" x14ac:dyDescent="0.25">
      <c r="C44" s="76"/>
      <c r="D44" s="76"/>
      <c r="E44" s="76"/>
      <c r="F44" s="76"/>
      <c r="G44" s="76"/>
    </row>
    <row r="45" spans="3:7" x14ac:dyDescent="0.25">
      <c r="C45" s="76"/>
      <c r="D45" s="76"/>
      <c r="E45" s="76"/>
      <c r="F45" s="76"/>
      <c r="G45" s="76"/>
    </row>
    <row r="46" spans="3:7" x14ac:dyDescent="0.25">
      <c r="C46" s="76"/>
      <c r="D46" s="76"/>
      <c r="E46" s="76"/>
      <c r="F46" s="76"/>
      <c r="G46" s="76"/>
    </row>
    <row r="47" spans="3:7" x14ac:dyDescent="0.25">
      <c r="C47" s="76"/>
      <c r="D47" s="76"/>
      <c r="E47" s="76"/>
      <c r="F47" s="76"/>
      <c r="G47" s="76"/>
    </row>
    <row r="48" spans="3:7" x14ac:dyDescent="0.25">
      <c r="C48" s="76"/>
      <c r="D48" s="76"/>
      <c r="E48" s="76"/>
      <c r="F48" s="76"/>
      <c r="G48" s="76"/>
    </row>
    <row r="49" spans="3:7" x14ac:dyDescent="0.25">
      <c r="C49" s="76"/>
      <c r="D49" s="76"/>
      <c r="E49" s="76"/>
      <c r="F49" s="76"/>
      <c r="G49" s="76"/>
    </row>
    <row r="50" spans="3:7" x14ac:dyDescent="0.25">
      <c r="C50" s="76"/>
      <c r="D50" s="76"/>
      <c r="E50" s="76"/>
      <c r="F50" s="76"/>
      <c r="G50" s="76"/>
    </row>
    <row r="51" spans="3:7" x14ac:dyDescent="0.25">
      <c r="C51" s="76"/>
      <c r="D51" s="76"/>
      <c r="E51" s="76"/>
      <c r="F51" s="76"/>
      <c r="G51" s="76"/>
    </row>
    <row r="52" spans="3:7" x14ac:dyDescent="0.25">
      <c r="C52" s="76"/>
      <c r="D52" s="76"/>
      <c r="E52" s="76"/>
      <c r="F52" s="76"/>
      <c r="G52" s="76"/>
    </row>
    <row r="53" spans="3:7" x14ac:dyDescent="0.25">
      <c r="C53" s="76"/>
      <c r="D53" s="76"/>
      <c r="E53" s="76"/>
      <c r="F53" s="76"/>
      <c r="G53" s="76"/>
    </row>
    <row r="54" spans="3:7" x14ac:dyDescent="0.25">
      <c r="C54" s="76"/>
      <c r="D54" s="76"/>
      <c r="E54" s="76"/>
      <c r="F54" s="76"/>
      <c r="G54" s="76"/>
    </row>
    <row r="55" spans="3:7" x14ac:dyDescent="0.25">
      <c r="C55" s="76"/>
      <c r="D55" s="76"/>
      <c r="E55" s="76"/>
      <c r="F55" s="76"/>
      <c r="G55" s="76"/>
    </row>
    <row r="56" spans="3:7" x14ac:dyDescent="0.25">
      <c r="C56" s="76"/>
      <c r="D56" s="76"/>
      <c r="E56" s="76"/>
      <c r="F56" s="76"/>
      <c r="G56" s="76"/>
    </row>
    <row r="57" spans="3:7" x14ac:dyDescent="0.25">
      <c r="C57" s="76"/>
      <c r="D57" s="76"/>
      <c r="E57" s="76"/>
      <c r="F57" s="76"/>
      <c r="G57" s="76"/>
    </row>
    <row r="58" spans="3:7" x14ac:dyDescent="0.25">
      <c r="C58" s="76"/>
      <c r="D58" s="76"/>
      <c r="E58" s="76"/>
      <c r="F58" s="76"/>
      <c r="G58" s="76"/>
    </row>
    <row r="59" spans="3:7" x14ac:dyDescent="0.25">
      <c r="C59" s="76"/>
      <c r="D59" s="76"/>
      <c r="E59" s="76"/>
      <c r="F59" s="76"/>
      <c r="G59" s="76"/>
    </row>
    <row r="60" spans="3:7" x14ac:dyDescent="0.25">
      <c r="C60" s="76"/>
      <c r="D60" s="76"/>
      <c r="E60" s="76"/>
      <c r="F60" s="76"/>
      <c r="G60" s="76"/>
    </row>
    <row r="61" spans="3:7" x14ac:dyDescent="0.25">
      <c r="C61" s="76"/>
      <c r="D61" s="76"/>
      <c r="E61" s="76"/>
      <c r="F61" s="76"/>
      <c r="G61" s="76"/>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4" zoomScale="130" zoomScaleNormal="130" workbookViewId="0">
      <selection activeCell="P13" sqref="P13"/>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9"/>
      <c r="B1" s="58"/>
      <c r="C1" s="58"/>
      <c r="D1" s="58"/>
      <c r="E1" s="58"/>
      <c r="F1" s="58"/>
      <c r="G1" s="58"/>
      <c r="H1" s="58"/>
      <c r="I1" s="58"/>
    </row>
    <row r="2" spans="1:9" ht="23.25" x14ac:dyDescent="0.35">
      <c r="A2" s="59"/>
      <c r="B2" s="69" t="s">
        <v>141</v>
      </c>
      <c r="C2" s="62"/>
      <c r="D2" s="62"/>
      <c r="E2" s="62"/>
      <c r="F2" s="62"/>
      <c r="G2" s="62"/>
      <c r="H2" s="62"/>
      <c r="I2" s="62"/>
    </row>
    <row r="3" spans="1:9" ht="15.75" thickBot="1" x14ac:dyDescent="0.3">
      <c r="A3" s="59"/>
      <c r="B3" s="62"/>
      <c r="C3" s="62"/>
      <c r="D3" s="62"/>
      <c r="E3" s="62"/>
      <c r="F3" s="62"/>
      <c r="G3" s="62"/>
      <c r="H3" s="62"/>
      <c r="I3" s="62"/>
    </row>
    <row r="4" spans="1:9" ht="30.75" thickBot="1" x14ac:dyDescent="0.3">
      <c r="A4" s="59"/>
      <c r="B4" s="62"/>
      <c r="C4" s="70" t="s">
        <v>16</v>
      </c>
      <c r="D4" s="71" t="s">
        <v>17</v>
      </c>
      <c r="E4" s="62"/>
      <c r="F4" s="62"/>
      <c r="G4" s="62"/>
      <c r="H4" s="62"/>
      <c r="I4" s="62"/>
    </row>
    <row r="5" spans="1:9" x14ac:dyDescent="0.25">
      <c r="A5" s="59"/>
      <c r="B5" s="62"/>
      <c r="C5" s="72">
        <v>0</v>
      </c>
      <c r="D5" s="73">
        <v>-20000</v>
      </c>
      <c r="E5" s="62"/>
      <c r="F5" s="62"/>
      <c r="G5" s="62"/>
      <c r="H5" s="62"/>
      <c r="I5" s="62"/>
    </row>
    <row r="6" spans="1:9" x14ac:dyDescent="0.25">
      <c r="A6" s="59"/>
      <c r="B6" s="62"/>
      <c r="C6" s="64">
        <v>1</v>
      </c>
      <c r="D6" s="66">
        <v>-3000</v>
      </c>
      <c r="E6" s="62"/>
      <c r="F6" s="61">
        <f>IF(OR(AND(D5&gt;0,D6&lt;0),AND(D5&lt;0,D6&gt;0)),1,0)</f>
        <v>0</v>
      </c>
      <c r="G6" s="62"/>
      <c r="H6" s="62"/>
      <c r="I6" s="62"/>
    </row>
    <row r="7" spans="1:9" x14ac:dyDescent="0.25">
      <c r="A7" s="59"/>
      <c r="B7" s="62"/>
      <c r="C7" s="64">
        <v>2</v>
      </c>
      <c r="D7" s="66">
        <v>0</v>
      </c>
      <c r="E7" s="62"/>
      <c r="F7" s="61">
        <f t="shared" ref="F7:F15" si="0">IF(OR(AND(D6&gt;0,D7&lt;0),AND(D6&lt;0,D7&gt;0)),1,0)</f>
        <v>0</v>
      </c>
      <c r="G7" s="62"/>
      <c r="H7" s="62"/>
      <c r="I7" s="62"/>
    </row>
    <row r="8" spans="1:9" x14ac:dyDescent="0.25">
      <c r="A8" s="59"/>
      <c r="B8" s="62"/>
      <c r="C8" s="64">
        <v>3</v>
      </c>
      <c r="D8" s="66">
        <v>2500</v>
      </c>
      <c r="E8" s="62"/>
      <c r="F8" s="61">
        <f t="shared" si="0"/>
        <v>0</v>
      </c>
      <c r="G8" s="62"/>
      <c r="H8" s="62"/>
      <c r="I8" s="62"/>
    </row>
    <row r="9" spans="1:9" x14ac:dyDescent="0.25">
      <c r="A9" s="59"/>
      <c r="B9" s="62"/>
      <c r="C9" s="64">
        <v>4</v>
      </c>
      <c r="D9" s="66">
        <v>5000</v>
      </c>
      <c r="E9" s="62"/>
      <c r="F9" s="61">
        <f t="shared" si="0"/>
        <v>0</v>
      </c>
      <c r="G9" s="62"/>
      <c r="H9" s="62"/>
      <c r="I9" s="62"/>
    </row>
    <row r="10" spans="1:9" x14ac:dyDescent="0.25">
      <c r="A10" s="59"/>
      <c r="B10" s="62"/>
      <c r="C10" s="64">
        <v>5</v>
      </c>
      <c r="D10" s="66">
        <v>6500</v>
      </c>
      <c r="E10" s="62"/>
      <c r="F10" s="61">
        <f t="shared" si="0"/>
        <v>0</v>
      </c>
      <c r="G10" s="62"/>
      <c r="H10" s="62"/>
      <c r="I10" s="62"/>
    </row>
    <row r="11" spans="1:9" x14ac:dyDescent="0.25">
      <c r="A11" s="59"/>
      <c r="B11" s="62"/>
      <c r="C11" s="64">
        <v>6</v>
      </c>
      <c r="D11" s="66">
        <v>7500</v>
      </c>
      <c r="E11" s="62"/>
      <c r="F11" s="61">
        <f t="shared" si="0"/>
        <v>0</v>
      </c>
      <c r="G11" s="62"/>
      <c r="H11" s="62"/>
      <c r="I11" s="62"/>
    </row>
    <row r="12" spans="1:9" x14ac:dyDescent="0.25">
      <c r="A12" s="59"/>
      <c r="B12" s="62"/>
      <c r="C12" s="64">
        <v>7</v>
      </c>
      <c r="D12" s="66">
        <v>8500</v>
      </c>
      <c r="E12" s="62"/>
      <c r="F12" s="61">
        <f t="shared" si="0"/>
        <v>0</v>
      </c>
      <c r="G12" s="62"/>
      <c r="H12" s="62"/>
      <c r="I12" s="62"/>
    </row>
    <row r="13" spans="1:9" x14ac:dyDescent="0.25">
      <c r="A13" s="59"/>
      <c r="B13" s="62"/>
      <c r="C13" s="64">
        <v>8</v>
      </c>
      <c r="D13" s="66">
        <v>6500</v>
      </c>
      <c r="E13" s="62"/>
      <c r="F13" s="61">
        <f t="shared" si="0"/>
        <v>0</v>
      </c>
      <c r="G13" s="62"/>
      <c r="H13" s="63"/>
      <c r="I13" s="63"/>
    </row>
    <row r="14" spans="1:9" x14ac:dyDescent="0.25">
      <c r="A14" s="59"/>
      <c r="B14" s="62"/>
      <c r="C14" s="64">
        <v>9</v>
      </c>
      <c r="D14" s="66">
        <v>4200</v>
      </c>
      <c r="E14" s="62"/>
      <c r="F14" s="61">
        <f t="shared" si="0"/>
        <v>0</v>
      </c>
      <c r="G14" s="62"/>
      <c r="H14" s="62"/>
      <c r="I14" s="62"/>
    </row>
    <row r="15" spans="1:9" ht="15.75" thickBot="1" x14ac:dyDescent="0.3">
      <c r="A15" s="59"/>
      <c r="B15" s="62"/>
      <c r="C15" s="65">
        <v>10</v>
      </c>
      <c r="D15" s="67">
        <v>3000</v>
      </c>
      <c r="E15" s="62"/>
      <c r="F15" s="74">
        <f t="shared" si="0"/>
        <v>0</v>
      </c>
      <c r="G15" s="62"/>
      <c r="H15" s="62"/>
      <c r="I15" s="62"/>
    </row>
    <row r="16" spans="1:9" x14ac:dyDescent="0.25">
      <c r="A16" s="59"/>
      <c r="B16" s="58"/>
      <c r="C16" s="58"/>
      <c r="D16" s="58"/>
      <c r="E16" s="58"/>
      <c r="F16" s="61">
        <f>SUM(F6:F15)</f>
        <v>0</v>
      </c>
      <c r="G16" s="58"/>
      <c r="H16" s="58"/>
      <c r="I16" s="58"/>
    </row>
    <row r="17" spans="1:9" x14ac:dyDescent="0.25">
      <c r="A17" s="59"/>
      <c r="B17" s="58"/>
      <c r="C17" s="58"/>
      <c r="D17" s="58"/>
      <c r="E17" s="58"/>
      <c r="F17" s="58"/>
      <c r="G17" s="58"/>
      <c r="H17" s="58"/>
      <c r="I17" s="58"/>
    </row>
    <row r="18" spans="1:9" ht="15.75" thickBot="1" x14ac:dyDescent="0.3">
      <c r="A18" s="59"/>
      <c r="B18" s="62"/>
      <c r="C18" s="62"/>
      <c r="D18" s="62"/>
      <c r="E18" s="58"/>
      <c r="F18" s="58"/>
      <c r="G18" s="58"/>
      <c r="H18" s="58"/>
      <c r="I18" s="58"/>
    </row>
    <row r="19" spans="1:9" ht="15.75" thickBot="1" x14ac:dyDescent="0.3">
      <c r="A19" s="59"/>
      <c r="B19" s="68" t="s">
        <v>20</v>
      </c>
      <c r="C19" s="154">
        <f>IF(F16&gt;1,"Not Applicable",IRR(D5:D15))</f>
        <v>0.10917908836537915</v>
      </c>
      <c r="D19" s="155"/>
      <c r="E19" s="58"/>
      <c r="F19" s="58"/>
      <c r="G19" s="58"/>
      <c r="H19" s="58"/>
      <c r="I19" s="58"/>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33"/>
  <sheetViews>
    <sheetView topLeftCell="A109" zoomScale="70" zoomScaleNormal="70" workbookViewId="0">
      <selection activeCell="B8" sqref="B8"/>
    </sheetView>
  </sheetViews>
  <sheetFormatPr defaultRowHeight="15" x14ac:dyDescent="0.25"/>
  <cols>
    <col min="1" max="1" width="4.140625" customWidth="1"/>
    <col min="2" max="2" width="9.5703125" customWidth="1"/>
    <col min="3" max="3" width="4.85546875" customWidth="1"/>
    <col min="4" max="4" width="5" customWidth="1"/>
    <col min="13" max="13" width="29.5703125" customWidth="1"/>
    <col min="14" max="14" width="2" customWidth="1"/>
  </cols>
  <sheetData>
    <row r="2" spans="2:14" ht="21" x14ac:dyDescent="0.35">
      <c r="B2" s="100"/>
      <c r="C2" s="100"/>
      <c r="D2" s="161" t="s">
        <v>193</v>
      </c>
      <c r="E2" s="161"/>
      <c r="F2" s="161"/>
      <c r="G2" s="161"/>
      <c r="H2" s="161"/>
      <c r="I2" s="161"/>
      <c r="J2" s="161"/>
      <c r="K2" s="161"/>
      <c r="L2" s="161"/>
      <c r="M2" s="161"/>
      <c r="N2" s="161"/>
    </row>
    <row r="3" spans="2:14" ht="18.75" x14ac:dyDescent="0.3">
      <c r="B3" s="100"/>
      <c r="C3" s="100"/>
      <c r="D3" s="162" t="s">
        <v>194</v>
      </c>
      <c r="E3" s="162"/>
      <c r="F3" s="162"/>
      <c r="G3" s="162"/>
      <c r="H3" s="162"/>
      <c r="I3" s="162"/>
      <c r="J3" s="162"/>
      <c r="K3" s="162"/>
      <c r="L3" s="162"/>
      <c r="M3" s="162"/>
      <c r="N3" s="162"/>
    </row>
    <row r="4" spans="2:14" s="115" customFormat="1" ht="18.75" x14ac:dyDescent="0.3">
      <c r="D4" s="122"/>
      <c r="E4" s="122"/>
      <c r="F4" s="122"/>
      <c r="G4" s="122"/>
      <c r="H4" s="122"/>
      <c r="I4" s="122"/>
      <c r="J4" s="122"/>
      <c r="K4" s="122"/>
      <c r="L4" s="122"/>
      <c r="M4" s="122"/>
      <c r="N4" s="122"/>
    </row>
    <row r="5" spans="2:14" s="115" customFormat="1" ht="18.75" x14ac:dyDescent="0.3">
      <c r="B5" s="124" t="s">
        <v>195</v>
      </c>
      <c r="D5" s="122"/>
      <c r="E5" s="122"/>
      <c r="F5" s="122"/>
      <c r="G5" s="122"/>
      <c r="H5" s="122"/>
      <c r="I5" s="122"/>
      <c r="J5" s="122"/>
      <c r="K5" s="122"/>
      <c r="L5" s="122"/>
      <c r="M5" s="122"/>
      <c r="N5" s="122"/>
    </row>
    <row r="6" spans="2:14" ht="15.75" thickBot="1" x14ac:dyDescent="0.3">
      <c r="B6" s="100"/>
      <c r="C6" s="100"/>
      <c r="D6" s="100"/>
      <c r="E6" s="100"/>
      <c r="F6" s="100"/>
      <c r="G6" s="100"/>
      <c r="H6" s="100"/>
      <c r="I6" s="100"/>
      <c r="J6" s="100"/>
      <c r="K6" s="100"/>
      <c r="L6" s="100"/>
      <c r="M6" s="100"/>
      <c r="N6" s="100"/>
    </row>
    <row r="7" spans="2:14" ht="16.5" thickBot="1" x14ac:dyDescent="0.3">
      <c r="B7" s="102" t="s">
        <v>116</v>
      </c>
      <c r="C7" s="103" t="s">
        <v>117</v>
      </c>
      <c r="D7" s="158" t="s">
        <v>118</v>
      </c>
      <c r="E7" s="158"/>
      <c r="F7" s="158"/>
      <c r="G7" s="158"/>
      <c r="H7" s="158"/>
      <c r="I7" s="158"/>
      <c r="J7" s="158"/>
      <c r="K7" s="158"/>
      <c r="L7" s="158"/>
      <c r="M7" s="158"/>
      <c r="N7" s="158"/>
    </row>
    <row r="8" spans="2:14" ht="62.45" customHeight="1" x14ac:dyDescent="0.25">
      <c r="B8" s="100"/>
      <c r="C8" s="104"/>
      <c r="D8" s="158"/>
      <c r="E8" s="158"/>
      <c r="F8" s="158"/>
      <c r="G8" s="158"/>
      <c r="H8" s="158"/>
      <c r="I8" s="158"/>
      <c r="J8" s="158"/>
      <c r="K8" s="158"/>
      <c r="L8" s="158"/>
      <c r="M8" s="158"/>
      <c r="N8" s="158"/>
    </row>
    <row r="9" spans="2:14" ht="175.15" customHeight="1" x14ac:dyDescent="0.25">
      <c r="B9" s="100"/>
      <c r="C9" s="104"/>
      <c r="D9" s="163"/>
      <c r="E9" s="163"/>
      <c r="F9" s="163"/>
      <c r="G9" s="163"/>
      <c r="H9" s="163"/>
      <c r="I9" s="163"/>
      <c r="J9" s="163"/>
      <c r="K9" s="163"/>
      <c r="L9" s="163"/>
      <c r="M9" s="163"/>
      <c r="N9" s="163"/>
    </row>
    <row r="10" spans="2:14" ht="15.75" x14ac:dyDescent="0.25">
      <c r="B10" s="100"/>
      <c r="C10" s="104"/>
      <c r="D10" s="100"/>
      <c r="E10" s="100"/>
      <c r="F10" s="100"/>
      <c r="G10" s="100"/>
      <c r="H10" s="100"/>
      <c r="I10" s="100"/>
      <c r="J10" s="100"/>
      <c r="K10" s="100"/>
      <c r="L10" s="100"/>
      <c r="M10" s="100"/>
      <c r="N10" s="100"/>
    </row>
    <row r="11" spans="2:14" ht="15.75" x14ac:dyDescent="0.25">
      <c r="B11" s="100"/>
      <c r="C11" s="104"/>
      <c r="D11" s="101" t="s">
        <v>173</v>
      </c>
      <c r="E11" s="100"/>
      <c r="F11" s="100"/>
      <c r="G11" s="100"/>
      <c r="H11" s="100"/>
      <c r="I11" s="100"/>
      <c r="J11" s="100"/>
      <c r="K11" s="100"/>
      <c r="L11" s="100"/>
      <c r="M11" s="100"/>
      <c r="N11" s="100"/>
    </row>
    <row r="12" spans="2:14" ht="15.75" x14ac:dyDescent="0.25">
      <c r="B12" s="100"/>
      <c r="C12" s="104"/>
      <c r="D12" s="101" t="s">
        <v>174</v>
      </c>
      <c r="E12" s="100"/>
      <c r="F12" s="100"/>
      <c r="G12" s="100"/>
      <c r="H12" s="100"/>
      <c r="I12" s="100"/>
      <c r="J12" s="100"/>
      <c r="K12" s="100"/>
      <c r="L12" s="100"/>
      <c r="M12" s="100"/>
      <c r="N12" s="100"/>
    </row>
    <row r="13" spans="2:14" ht="15.75" x14ac:dyDescent="0.25">
      <c r="B13" s="100"/>
      <c r="C13" s="104"/>
      <c r="D13" s="101" t="s">
        <v>121</v>
      </c>
      <c r="E13" s="100"/>
      <c r="F13" s="100"/>
      <c r="G13" s="100"/>
      <c r="H13" s="100"/>
      <c r="I13" s="100"/>
      <c r="J13" s="100"/>
      <c r="K13" s="100"/>
      <c r="L13" s="100"/>
      <c r="M13" s="100"/>
      <c r="N13" s="100"/>
    </row>
    <row r="14" spans="2:14" ht="15.75" x14ac:dyDescent="0.25">
      <c r="B14" s="100"/>
      <c r="C14" s="104"/>
      <c r="D14" s="101" t="s">
        <v>122</v>
      </c>
      <c r="E14" s="100"/>
      <c r="F14" s="100"/>
      <c r="G14" s="100"/>
      <c r="H14" s="100"/>
      <c r="I14" s="100"/>
      <c r="J14" s="100"/>
      <c r="K14" s="100"/>
      <c r="L14" s="100"/>
      <c r="M14" s="100"/>
      <c r="N14" s="100"/>
    </row>
    <row r="15" spans="2:14" ht="15.75" x14ac:dyDescent="0.25">
      <c r="B15" s="100"/>
      <c r="C15" s="104"/>
      <c r="D15" s="101" t="s">
        <v>123</v>
      </c>
      <c r="E15" s="100"/>
      <c r="F15" s="100"/>
      <c r="G15" s="100"/>
      <c r="H15" s="100"/>
      <c r="I15" s="100"/>
      <c r="J15" s="100"/>
      <c r="K15" s="100"/>
      <c r="L15" s="100"/>
      <c r="M15" s="100"/>
      <c r="N15" s="100"/>
    </row>
    <row r="16" spans="2:14" s="115" customFormat="1" ht="16.5" thickBot="1" x14ac:dyDescent="0.3">
      <c r="C16" s="104"/>
      <c r="D16" s="101"/>
    </row>
    <row r="17" spans="2:14" s="115" customFormat="1" ht="16.5" thickBot="1" x14ac:dyDescent="0.3">
      <c r="B17" s="102" t="s">
        <v>116</v>
      </c>
      <c r="C17" s="103" t="s">
        <v>124</v>
      </c>
      <c r="D17" s="158" t="s">
        <v>176</v>
      </c>
      <c r="E17" s="158"/>
      <c r="F17" s="158"/>
      <c r="G17" s="158"/>
      <c r="H17" s="158"/>
      <c r="I17" s="158"/>
      <c r="J17" s="158"/>
      <c r="K17" s="158"/>
      <c r="L17" s="158"/>
      <c r="M17" s="158"/>
      <c r="N17" s="158"/>
    </row>
    <row r="18" spans="2:14" s="115" customFormat="1" ht="23.45" customHeight="1" x14ac:dyDescent="0.25">
      <c r="C18" s="104"/>
      <c r="D18" s="158"/>
      <c r="E18" s="158"/>
      <c r="F18" s="158"/>
      <c r="G18" s="158"/>
      <c r="H18" s="158"/>
      <c r="I18" s="158"/>
      <c r="J18" s="158"/>
      <c r="K18" s="158"/>
      <c r="L18" s="158"/>
      <c r="M18" s="158"/>
      <c r="N18" s="158"/>
    </row>
    <row r="19" spans="2:14" s="115" customFormat="1" ht="15.75" x14ac:dyDescent="0.25">
      <c r="C19" s="104"/>
      <c r="D19" s="101" t="s">
        <v>177</v>
      </c>
      <c r="E19" s="121" t="s">
        <v>149</v>
      </c>
    </row>
    <row r="20" spans="2:14" s="115" customFormat="1" ht="15.75" x14ac:dyDescent="0.25">
      <c r="C20" s="104"/>
      <c r="D20" s="101" t="s">
        <v>178</v>
      </c>
      <c r="E20" s="121" t="s">
        <v>150</v>
      </c>
    </row>
    <row r="21" spans="2:14" s="115" customFormat="1" ht="15.75" x14ac:dyDescent="0.25">
      <c r="C21" s="104"/>
      <c r="D21" s="101" t="s">
        <v>179</v>
      </c>
      <c r="E21" s="121" t="s">
        <v>151</v>
      </c>
    </row>
    <row r="22" spans="2:14" s="115" customFormat="1" ht="15.75" x14ac:dyDescent="0.25">
      <c r="C22" s="104"/>
      <c r="D22" s="101" t="s">
        <v>180</v>
      </c>
      <c r="E22" s="121" t="s">
        <v>152</v>
      </c>
    </row>
    <row r="23" spans="2:14" s="115" customFormat="1" ht="15.75" x14ac:dyDescent="0.25">
      <c r="C23" s="104"/>
      <c r="D23" s="101"/>
    </row>
    <row r="24" spans="2:14" s="115" customFormat="1" ht="16.5" thickBot="1" x14ac:dyDescent="0.3">
      <c r="C24" s="104"/>
      <c r="D24" s="101"/>
    </row>
    <row r="25" spans="2:14" s="115" customFormat="1" ht="16.5" thickBot="1" x14ac:dyDescent="0.3">
      <c r="B25" s="102" t="s">
        <v>116</v>
      </c>
      <c r="C25" s="103" t="s">
        <v>128</v>
      </c>
      <c r="D25" s="158" t="s">
        <v>181</v>
      </c>
      <c r="E25" s="158"/>
      <c r="F25" s="158"/>
      <c r="G25" s="158"/>
      <c r="H25" s="158"/>
      <c r="I25" s="158"/>
      <c r="J25" s="158"/>
      <c r="K25" s="158"/>
      <c r="L25" s="158"/>
      <c r="M25" s="158"/>
      <c r="N25" s="158"/>
    </row>
    <row r="26" spans="2:14" s="115" customFormat="1" ht="18" customHeight="1" x14ac:dyDescent="0.25">
      <c r="C26" s="104"/>
      <c r="D26" s="158"/>
      <c r="E26" s="158"/>
      <c r="F26" s="158"/>
      <c r="G26" s="158"/>
      <c r="H26" s="158"/>
      <c r="I26" s="158"/>
      <c r="J26" s="158"/>
      <c r="K26" s="158"/>
      <c r="L26" s="158"/>
      <c r="M26" s="158"/>
      <c r="N26" s="158"/>
    </row>
    <row r="27" spans="2:14" s="115" customFormat="1" ht="15.75" x14ac:dyDescent="0.25">
      <c r="C27" s="104"/>
      <c r="D27" s="101" t="s">
        <v>177</v>
      </c>
      <c r="E27" s="121" t="s">
        <v>154</v>
      </c>
    </row>
    <row r="28" spans="2:14" s="115" customFormat="1" ht="15.75" x14ac:dyDescent="0.25">
      <c r="C28" s="104"/>
      <c r="D28" s="101" t="s">
        <v>178</v>
      </c>
      <c r="E28" s="121" t="s">
        <v>153</v>
      </c>
    </row>
    <row r="29" spans="2:14" s="115" customFormat="1" ht="15.75" x14ac:dyDescent="0.25">
      <c r="C29" s="104"/>
      <c r="D29" s="101" t="s">
        <v>179</v>
      </c>
      <c r="E29" s="121" t="s">
        <v>151</v>
      </c>
    </row>
    <row r="30" spans="2:14" s="115" customFormat="1" ht="15.75" x14ac:dyDescent="0.25">
      <c r="C30" s="104"/>
      <c r="D30" s="101" t="s">
        <v>180</v>
      </c>
      <c r="E30" s="121" t="s">
        <v>152</v>
      </c>
    </row>
    <row r="31" spans="2:14" s="115" customFormat="1" ht="16.5" thickBot="1" x14ac:dyDescent="0.3">
      <c r="C31" s="104"/>
      <c r="D31" s="101"/>
    </row>
    <row r="32" spans="2:14" s="115" customFormat="1" ht="16.5" thickBot="1" x14ac:dyDescent="0.3">
      <c r="B32" s="102" t="s">
        <v>133</v>
      </c>
      <c r="C32" s="103" t="s">
        <v>130</v>
      </c>
      <c r="D32" s="158" t="s">
        <v>157</v>
      </c>
      <c r="E32" s="158"/>
      <c r="F32" s="158"/>
      <c r="G32" s="158"/>
      <c r="H32" s="158"/>
      <c r="I32" s="158"/>
      <c r="J32" s="158"/>
      <c r="K32" s="158"/>
      <c r="L32" s="158"/>
      <c r="M32" s="158"/>
      <c r="N32" s="158"/>
    </row>
    <row r="33" spans="2:14" s="115" customFormat="1" ht="27" customHeight="1" x14ac:dyDescent="0.25">
      <c r="C33" s="104"/>
      <c r="D33" s="158"/>
      <c r="E33" s="158"/>
      <c r="F33" s="158"/>
      <c r="G33" s="158"/>
      <c r="H33" s="158"/>
      <c r="I33" s="158"/>
      <c r="J33" s="158"/>
      <c r="K33" s="158"/>
      <c r="L33" s="158"/>
      <c r="M33" s="158"/>
      <c r="N33" s="158"/>
    </row>
    <row r="34" spans="2:14" s="115" customFormat="1" ht="15.75" x14ac:dyDescent="0.25">
      <c r="C34" s="104"/>
      <c r="D34" s="101" t="s">
        <v>183</v>
      </c>
      <c r="E34" s="159" t="s">
        <v>155</v>
      </c>
      <c r="F34" s="159"/>
      <c r="G34" s="159"/>
      <c r="H34" s="159"/>
      <c r="I34" s="159"/>
      <c r="J34" s="159"/>
      <c r="K34" s="159"/>
      <c r="L34" s="159"/>
      <c r="M34" s="159"/>
    </row>
    <row r="35" spans="2:14" s="115" customFormat="1" ht="15.75" x14ac:dyDescent="0.25">
      <c r="C35" s="104"/>
      <c r="D35" s="101" t="s">
        <v>184</v>
      </c>
      <c r="E35" s="159" t="s">
        <v>156</v>
      </c>
      <c r="F35" s="159"/>
      <c r="G35" s="159"/>
      <c r="H35" s="159"/>
      <c r="I35" s="159"/>
      <c r="J35" s="159"/>
      <c r="K35" s="159"/>
      <c r="L35" s="159"/>
      <c r="M35" s="159"/>
    </row>
    <row r="36" spans="2:14" s="115" customFormat="1" ht="15.75" x14ac:dyDescent="0.25">
      <c r="C36" s="104"/>
      <c r="D36" s="101" t="s">
        <v>185</v>
      </c>
      <c r="E36" s="121" t="s">
        <v>151</v>
      </c>
    </row>
    <row r="37" spans="2:14" s="115" customFormat="1" ht="15.75" x14ac:dyDescent="0.25">
      <c r="C37" s="104"/>
      <c r="D37" s="101" t="s">
        <v>182</v>
      </c>
      <c r="E37" s="121" t="s">
        <v>152</v>
      </c>
    </row>
    <row r="38" spans="2:14" s="115" customFormat="1" ht="16.5" thickBot="1" x14ac:dyDescent="0.3">
      <c r="C38" s="104"/>
      <c r="D38" s="101"/>
    </row>
    <row r="39" spans="2:14" s="115" customFormat="1" ht="16.5" thickBot="1" x14ac:dyDescent="0.3">
      <c r="B39" s="102" t="s">
        <v>116</v>
      </c>
      <c r="C39" s="103" t="s">
        <v>132</v>
      </c>
      <c r="D39" s="158" t="s">
        <v>158</v>
      </c>
      <c r="E39" s="158"/>
      <c r="F39" s="158"/>
      <c r="G39" s="158"/>
      <c r="H39" s="158"/>
      <c r="I39" s="158"/>
      <c r="J39" s="158"/>
      <c r="K39" s="158"/>
      <c r="L39" s="158"/>
      <c r="M39" s="158"/>
      <c r="N39" s="158"/>
    </row>
    <row r="40" spans="2:14" s="115" customFormat="1" ht="13.5" customHeight="1" x14ac:dyDescent="0.25">
      <c r="C40" s="104"/>
      <c r="D40" s="158"/>
      <c r="E40" s="158"/>
      <c r="F40" s="158"/>
      <c r="G40" s="158"/>
      <c r="H40" s="158"/>
      <c r="I40" s="158"/>
      <c r="J40" s="158"/>
      <c r="K40" s="158"/>
      <c r="L40" s="158"/>
      <c r="M40" s="158"/>
      <c r="N40" s="158"/>
    </row>
    <row r="41" spans="2:14" s="115" customFormat="1" ht="15.75" x14ac:dyDescent="0.25">
      <c r="C41" s="104"/>
      <c r="D41" s="101" t="s">
        <v>183</v>
      </c>
      <c r="E41" s="159" t="s">
        <v>160</v>
      </c>
      <c r="F41" s="159"/>
      <c r="G41" s="159"/>
      <c r="H41" s="159"/>
      <c r="I41" s="159"/>
      <c r="J41" s="159"/>
      <c r="K41" s="159"/>
      <c r="L41" s="159"/>
      <c r="M41" s="159"/>
    </row>
    <row r="42" spans="2:14" s="115" customFormat="1" ht="15.75" x14ac:dyDescent="0.25">
      <c r="C42" s="104"/>
      <c r="D42" s="101" t="s">
        <v>184</v>
      </c>
      <c r="E42" s="159" t="s">
        <v>159</v>
      </c>
      <c r="F42" s="159"/>
      <c r="G42" s="159"/>
      <c r="H42" s="159"/>
      <c r="I42" s="159"/>
      <c r="J42" s="159"/>
      <c r="K42" s="159"/>
      <c r="L42" s="159"/>
      <c r="M42" s="159"/>
    </row>
    <row r="43" spans="2:14" s="115" customFormat="1" ht="15.75" x14ac:dyDescent="0.25">
      <c r="C43" s="104"/>
      <c r="D43" s="101" t="s">
        <v>185</v>
      </c>
      <c r="E43" s="121" t="s">
        <v>151</v>
      </c>
    </row>
    <row r="44" spans="2:14" s="115" customFormat="1" ht="15.75" x14ac:dyDescent="0.25">
      <c r="C44" s="104"/>
      <c r="D44" s="101" t="s">
        <v>182</v>
      </c>
      <c r="E44" s="121" t="s">
        <v>152</v>
      </c>
    </row>
    <row r="45" spans="2:14" s="115" customFormat="1" ht="16.5" thickBot="1" x14ac:dyDescent="0.3">
      <c r="C45" s="104"/>
      <c r="D45" s="101"/>
    </row>
    <row r="46" spans="2:14" s="115" customFormat="1" ht="16.5" thickBot="1" x14ac:dyDescent="0.3">
      <c r="B46" s="102" t="s">
        <v>133</v>
      </c>
      <c r="C46" s="103" t="s">
        <v>134</v>
      </c>
      <c r="D46" s="158" t="s">
        <v>129</v>
      </c>
      <c r="E46" s="158"/>
      <c r="F46" s="158"/>
      <c r="G46" s="158"/>
      <c r="H46" s="158"/>
      <c r="I46" s="158"/>
      <c r="J46" s="158"/>
      <c r="K46" s="158"/>
      <c r="L46" s="158"/>
      <c r="M46" s="158"/>
      <c r="N46" s="158"/>
    </row>
    <row r="47" spans="2:14" s="115" customFormat="1" ht="15.75" x14ac:dyDescent="0.25">
      <c r="C47" s="104"/>
      <c r="D47" s="158"/>
      <c r="E47" s="158"/>
      <c r="F47" s="158"/>
      <c r="G47" s="158"/>
      <c r="H47" s="158"/>
      <c r="I47" s="158"/>
      <c r="J47" s="158"/>
      <c r="K47" s="158"/>
      <c r="L47" s="158"/>
      <c r="M47" s="158"/>
      <c r="N47" s="158"/>
    </row>
    <row r="48" spans="2:14" s="115" customFormat="1" ht="33" customHeight="1" x14ac:dyDescent="0.25">
      <c r="D48" s="101" t="s">
        <v>183</v>
      </c>
      <c r="E48" s="158" t="s">
        <v>187</v>
      </c>
      <c r="F48" s="158"/>
      <c r="G48" s="158"/>
      <c r="H48" s="158"/>
      <c r="I48" s="158"/>
      <c r="J48" s="158"/>
      <c r="K48" s="158"/>
      <c r="L48" s="158"/>
      <c r="M48" s="158"/>
      <c r="N48" s="119"/>
    </row>
    <row r="49" spans="2:14" s="115" customFormat="1" ht="33.6" customHeight="1" x14ac:dyDescent="0.25">
      <c r="D49" s="101" t="s">
        <v>184</v>
      </c>
      <c r="E49" s="158" t="s">
        <v>188</v>
      </c>
      <c r="F49" s="158"/>
      <c r="G49" s="158"/>
      <c r="H49" s="158"/>
      <c r="I49" s="158"/>
      <c r="J49" s="158"/>
      <c r="K49" s="158"/>
      <c r="L49" s="158"/>
      <c r="M49" s="158"/>
      <c r="N49" s="119"/>
    </row>
    <row r="50" spans="2:14" s="115" customFormat="1" ht="23.25" customHeight="1" x14ac:dyDescent="0.25">
      <c r="D50" s="101" t="s">
        <v>185</v>
      </c>
      <c r="E50" s="159" t="s">
        <v>161</v>
      </c>
      <c r="F50" s="159"/>
      <c r="G50" s="159"/>
      <c r="H50" s="159"/>
      <c r="I50" s="159"/>
      <c r="J50" s="159"/>
      <c r="K50" s="159"/>
      <c r="L50" s="159"/>
      <c r="M50" s="159"/>
      <c r="N50" s="119"/>
    </row>
    <row r="51" spans="2:14" s="115" customFormat="1" ht="15.75" x14ac:dyDescent="0.25">
      <c r="D51" s="101" t="s">
        <v>182</v>
      </c>
      <c r="E51" s="159" t="s">
        <v>125</v>
      </c>
      <c r="F51" s="159"/>
      <c r="G51" s="159"/>
      <c r="H51" s="159"/>
      <c r="I51" s="159"/>
      <c r="J51" s="159"/>
      <c r="K51" s="159"/>
      <c r="L51" s="159"/>
      <c r="M51" s="159"/>
      <c r="N51" s="119"/>
    </row>
    <row r="52" spans="2:14" s="115" customFormat="1" ht="15.75" x14ac:dyDescent="0.25">
      <c r="D52" s="105" t="s">
        <v>186</v>
      </c>
      <c r="E52" s="159" t="s">
        <v>126</v>
      </c>
      <c r="F52" s="159"/>
      <c r="G52" s="159"/>
      <c r="H52" s="159"/>
      <c r="I52" s="159"/>
      <c r="J52" s="159"/>
      <c r="K52" s="159"/>
      <c r="L52" s="159"/>
      <c r="M52" s="159"/>
      <c r="N52" s="119"/>
    </row>
    <row r="53" spans="2:14" s="115" customFormat="1" ht="16.5" thickBot="1" x14ac:dyDescent="0.3">
      <c r="C53" s="104"/>
      <c r="D53" s="101"/>
    </row>
    <row r="54" spans="2:14" s="115" customFormat="1" ht="16.5" thickBot="1" x14ac:dyDescent="0.3">
      <c r="B54" s="102" t="s">
        <v>127</v>
      </c>
      <c r="C54" s="103" t="s">
        <v>135</v>
      </c>
      <c r="D54" s="158" t="s">
        <v>162</v>
      </c>
      <c r="E54" s="158"/>
      <c r="F54" s="158"/>
      <c r="G54" s="158"/>
      <c r="H54" s="158"/>
      <c r="I54" s="158"/>
      <c r="J54" s="158"/>
      <c r="K54" s="158"/>
      <c r="L54" s="158"/>
      <c r="M54" s="158"/>
      <c r="N54" s="158"/>
    </row>
    <row r="55" spans="2:14" s="115" customFormat="1" ht="13.5" customHeight="1" x14ac:dyDescent="0.25">
      <c r="C55" s="104"/>
      <c r="D55" s="158"/>
      <c r="E55" s="158"/>
      <c r="F55" s="158"/>
      <c r="G55" s="158"/>
      <c r="H55" s="158"/>
      <c r="I55" s="158"/>
      <c r="J55" s="158"/>
      <c r="K55" s="158"/>
      <c r="L55" s="158"/>
      <c r="M55" s="158"/>
      <c r="N55" s="158"/>
    </row>
    <row r="56" spans="2:14" s="115" customFormat="1" ht="15.75" x14ac:dyDescent="0.25">
      <c r="C56" s="104"/>
      <c r="D56" s="101" t="s">
        <v>119</v>
      </c>
      <c r="E56" s="159" t="b">
        <v>1</v>
      </c>
      <c r="F56" s="159"/>
      <c r="G56" s="159"/>
      <c r="H56" s="159"/>
      <c r="I56" s="159"/>
      <c r="J56" s="159"/>
      <c r="K56" s="159"/>
      <c r="L56" s="159"/>
      <c r="M56" s="159"/>
    </row>
    <row r="57" spans="2:14" s="115" customFormat="1" ht="15.75" x14ac:dyDescent="0.25">
      <c r="C57" s="104"/>
      <c r="D57" s="101" t="s">
        <v>120</v>
      </c>
      <c r="E57" s="159" t="b">
        <v>0</v>
      </c>
      <c r="F57" s="159"/>
      <c r="G57" s="159"/>
      <c r="H57" s="159"/>
      <c r="I57" s="159"/>
      <c r="J57" s="159"/>
      <c r="K57" s="159"/>
      <c r="L57" s="159"/>
      <c r="M57" s="159"/>
    </row>
    <row r="58" spans="2:14" s="115" customFormat="1" ht="16.5" thickBot="1" x14ac:dyDescent="0.3">
      <c r="C58" s="104"/>
      <c r="D58" s="101"/>
    </row>
    <row r="59" spans="2:14" s="115" customFormat="1" ht="16.5" thickBot="1" x14ac:dyDescent="0.3">
      <c r="B59" s="102" t="s">
        <v>116</v>
      </c>
      <c r="C59" s="103" t="s">
        <v>136</v>
      </c>
      <c r="D59" s="158" t="s">
        <v>189</v>
      </c>
      <c r="E59" s="158"/>
      <c r="F59" s="158"/>
      <c r="G59" s="158"/>
      <c r="H59" s="158"/>
      <c r="I59" s="158"/>
      <c r="J59" s="158"/>
      <c r="K59" s="158"/>
      <c r="L59" s="158"/>
      <c r="M59" s="158"/>
      <c r="N59" s="158"/>
    </row>
    <row r="60" spans="2:14" s="115" customFormat="1" ht="13.5" customHeight="1" x14ac:dyDescent="0.25">
      <c r="C60" s="104"/>
      <c r="D60" s="158"/>
      <c r="E60" s="158"/>
      <c r="F60" s="158"/>
      <c r="G60" s="158"/>
      <c r="H60" s="158"/>
      <c r="I60" s="158"/>
      <c r="J60" s="158"/>
      <c r="K60" s="158"/>
      <c r="L60" s="158"/>
      <c r="M60" s="158"/>
      <c r="N60" s="158"/>
    </row>
    <row r="61" spans="2:14" s="115" customFormat="1" ht="15.75" x14ac:dyDescent="0.25">
      <c r="C61" s="104"/>
      <c r="D61" s="101" t="s">
        <v>119</v>
      </c>
      <c r="E61" s="159" t="b">
        <v>1</v>
      </c>
      <c r="F61" s="159"/>
      <c r="G61" s="159"/>
      <c r="H61" s="159"/>
      <c r="I61" s="159"/>
      <c r="J61" s="159"/>
      <c r="K61" s="159"/>
      <c r="L61" s="159"/>
      <c r="M61" s="159"/>
    </row>
    <row r="62" spans="2:14" s="115" customFormat="1" ht="15.75" x14ac:dyDescent="0.25">
      <c r="C62" s="104"/>
      <c r="D62" s="101" t="s">
        <v>120</v>
      </c>
      <c r="E62" s="159" t="b">
        <v>0</v>
      </c>
      <c r="F62" s="159"/>
      <c r="G62" s="159"/>
      <c r="H62" s="159"/>
      <c r="I62" s="159"/>
      <c r="J62" s="159"/>
      <c r="K62" s="159"/>
      <c r="L62" s="159"/>
      <c r="M62" s="159"/>
    </row>
    <row r="63" spans="2:14" s="115" customFormat="1" ht="16.5" thickBot="1" x14ac:dyDescent="0.3">
      <c r="C63" s="104"/>
      <c r="D63" s="101"/>
    </row>
    <row r="64" spans="2:14" s="115" customFormat="1" ht="16.5" thickBot="1" x14ac:dyDescent="0.3">
      <c r="B64" s="102" t="s">
        <v>116</v>
      </c>
      <c r="C64" s="103" t="s">
        <v>137</v>
      </c>
      <c r="D64" s="158" t="s">
        <v>190</v>
      </c>
      <c r="E64" s="158"/>
      <c r="F64" s="158"/>
      <c r="G64" s="158"/>
      <c r="H64" s="158"/>
      <c r="I64" s="158"/>
      <c r="J64" s="158"/>
      <c r="K64" s="158"/>
      <c r="L64" s="158"/>
      <c r="M64" s="158"/>
      <c r="N64" s="158"/>
    </row>
    <row r="65" spans="2:14" s="115" customFormat="1" ht="13.5" customHeight="1" x14ac:dyDescent="0.25">
      <c r="C65" s="104"/>
      <c r="D65" s="158"/>
      <c r="E65" s="158"/>
      <c r="F65" s="158"/>
      <c r="G65" s="158"/>
      <c r="H65" s="158"/>
      <c r="I65" s="158"/>
      <c r="J65" s="158"/>
      <c r="K65" s="158"/>
      <c r="L65" s="158"/>
      <c r="M65" s="158"/>
      <c r="N65" s="158"/>
    </row>
    <row r="66" spans="2:14" s="115" customFormat="1" ht="15.75" x14ac:dyDescent="0.25">
      <c r="C66" s="104"/>
      <c r="D66" s="101" t="s">
        <v>119</v>
      </c>
      <c r="E66" s="159" t="b">
        <v>1</v>
      </c>
      <c r="F66" s="159"/>
      <c r="G66" s="159"/>
      <c r="H66" s="159"/>
      <c r="I66" s="159"/>
      <c r="J66" s="159"/>
      <c r="K66" s="159"/>
      <c r="L66" s="159"/>
      <c r="M66" s="159"/>
    </row>
    <row r="67" spans="2:14" s="115" customFormat="1" ht="15.75" x14ac:dyDescent="0.25">
      <c r="C67" s="104"/>
      <c r="D67" s="101" t="s">
        <v>120</v>
      </c>
      <c r="E67" s="159" t="b">
        <v>0</v>
      </c>
      <c r="F67" s="159"/>
      <c r="G67" s="159"/>
      <c r="H67" s="159"/>
      <c r="I67" s="159"/>
      <c r="J67" s="159"/>
      <c r="K67" s="159"/>
      <c r="L67" s="159"/>
      <c r="M67" s="159"/>
    </row>
    <row r="68" spans="2:14" s="115" customFormat="1" ht="16.5" thickBot="1" x14ac:dyDescent="0.3">
      <c r="C68" s="104"/>
      <c r="D68" s="101"/>
    </row>
    <row r="69" spans="2:14" s="115" customFormat="1" ht="16.5" thickBot="1" x14ac:dyDescent="0.3">
      <c r="B69" s="102" t="s">
        <v>127</v>
      </c>
      <c r="C69" s="103" t="s">
        <v>138</v>
      </c>
      <c r="D69" s="158" t="s">
        <v>163</v>
      </c>
      <c r="E69" s="158"/>
      <c r="F69" s="158"/>
      <c r="G69" s="158"/>
      <c r="H69" s="158"/>
      <c r="I69" s="158"/>
      <c r="J69" s="158"/>
      <c r="K69" s="158"/>
      <c r="L69" s="158"/>
      <c r="M69" s="158"/>
      <c r="N69" s="158"/>
    </row>
    <row r="70" spans="2:14" s="115" customFormat="1" ht="24" customHeight="1" x14ac:dyDescent="0.25">
      <c r="C70" s="104"/>
      <c r="D70" s="158"/>
      <c r="E70" s="158"/>
      <c r="F70" s="158"/>
      <c r="G70" s="158"/>
      <c r="H70" s="158"/>
      <c r="I70" s="158"/>
      <c r="J70" s="158"/>
      <c r="K70" s="158"/>
      <c r="L70" s="158"/>
      <c r="M70" s="158"/>
      <c r="N70" s="158"/>
    </row>
    <row r="71" spans="2:14" s="115" customFormat="1" ht="15.75" x14ac:dyDescent="0.25">
      <c r="C71" s="104"/>
      <c r="D71" s="101" t="s">
        <v>119</v>
      </c>
      <c r="E71" s="159" t="b">
        <v>1</v>
      </c>
      <c r="F71" s="159"/>
      <c r="G71" s="159"/>
      <c r="H71" s="159"/>
      <c r="I71" s="159"/>
      <c r="J71" s="159"/>
      <c r="K71" s="159"/>
      <c r="L71" s="159"/>
      <c r="M71" s="159"/>
    </row>
    <row r="72" spans="2:14" s="115" customFormat="1" ht="15.75" x14ac:dyDescent="0.25">
      <c r="C72" s="104"/>
      <c r="D72" s="101" t="s">
        <v>120</v>
      </c>
      <c r="E72" s="159" t="b">
        <v>0</v>
      </c>
      <c r="F72" s="159"/>
      <c r="G72" s="159"/>
      <c r="H72" s="159"/>
      <c r="I72" s="159"/>
      <c r="J72" s="159"/>
      <c r="K72" s="159"/>
      <c r="L72" s="159"/>
      <c r="M72" s="159"/>
    </row>
    <row r="73" spans="2:14" s="115" customFormat="1" ht="16.5" thickBot="1" x14ac:dyDescent="0.3">
      <c r="C73" s="104"/>
      <c r="D73" s="101"/>
      <c r="E73" s="119"/>
      <c r="F73" s="119"/>
      <c r="G73" s="119"/>
      <c r="H73" s="119"/>
      <c r="I73" s="119"/>
      <c r="J73" s="119"/>
      <c r="K73" s="119"/>
      <c r="L73" s="119"/>
      <c r="M73" s="119"/>
    </row>
    <row r="74" spans="2:14" s="115" customFormat="1" ht="16.5" thickBot="1" x14ac:dyDescent="0.3">
      <c r="B74" s="102" t="s">
        <v>127</v>
      </c>
      <c r="C74" s="103" t="s">
        <v>164</v>
      </c>
      <c r="D74" s="158" t="s">
        <v>191</v>
      </c>
      <c r="E74" s="158"/>
      <c r="F74" s="158"/>
      <c r="G74" s="158"/>
      <c r="H74" s="158"/>
      <c r="I74" s="158"/>
      <c r="J74" s="158"/>
      <c r="K74" s="158"/>
      <c r="L74" s="158"/>
      <c r="M74" s="158"/>
      <c r="N74" s="158"/>
    </row>
    <row r="75" spans="2:14" s="115" customFormat="1" ht="24" customHeight="1" x14ac:dyDescent="0.25">
      <c r="C75" s="104"/>
      <c r="D75" s="158"/>
      <c r="E75" s="158"/>
      <c r="F75" s="158"/>
      <c r="G75" s="158"/>
      <c r="H75" s="158"/>
      <c r="I75" s="158"/>
      <c r="J75" s="158"/>
      <c r="K75" s="158"/>
      <c r="L75" s="158"/>
      <c r="M75" s="158"/>
      <c r="N75" s="158"/>
    </row>
    <row r="76" spans="2:14" s="115" customFormat="1" ht="15.75" x14ac:dyDescent="0.25">
      <c r="C76" s="104"/>
      <c r="D76" s="101" t="s">
        <v>119</v>
      </c>
      <c r="E76" s="159" t="b">
        <v>1</v>
      </c>
      <c r="F76" s="159"/>
      <c r="G76" s="159"/>
      <c r="H76" s="159"/>
      <c r="I76" s="159"/>
      <c r="J76" s="159"/>
      <c r="K76" s="159"/>
      <c r="L76" s="159"/>
      <c r="M76" s="159"/>
    </row>
    <row r="77" spans="2:14" s="115" customFormat="1" ht="15.75" x14ac:dyDescent="0.25">
      <c r="C77" s="104"/>
      <c r="D77" s="101" t="s">
        <v>120</v>
      </c>
      <c r="E77" s="159" t="b">
        <v>0</v>
      </c>
      <c r="F77" s="159"/>
      <c r="G77" s="159"/>
      <c r="H77" s="159"/>
      <c r="I77" s="159"/>
      <c r="J77" s="159"/>
      <c r="K77" s="159"/>
      <c r="L77" s="159"/>
      <c r="M77" s="159"/>
    </row>
    <row r="78" spans="2:14" s="115" customFormat="1" ht="16.5" thickBot="1" x14ac:dyDescent="0.3">
      <c r="C78" s="104"/>
      <c r="D78" s="101"/>
      <c r="E78" s="119"/>
      <c r="F78" s="119"/>
      <c r="G78" s="119"/>
      <c r="H78" s="119"/>
      <c r="I78" s="119"/>
      <c r="J78" s="119"/>
      <c r="K78" s="119"/>
      <c r="L78" s="119"/>
      <c r="M78" s="119"/>
    </row>
    <row r="79" spans="2:14" s="115" customFormat="1" ht="16.5" thickBot="1" x14ac:dyDescent="0.3">
      <c r="B79" s="102" t="s">
        <v>127</v>
      </c>
      <c r="C79" s="103" t="s">
        <v>165</v>
      </c>
      <c r="D79" s="158" t="s">
        <v>192</v>
      </c>
      <c r="E79" s="158"/>
      <c r="F79" s="158"/>
      <c r="G79" s="158"/>
      <c r="H79" s="158"/>
      <c r="I79" s="158"/>
      <c r="J79" s="158"/>
      <c r="K79" s="158"/>
      <c r="L79" s="158"/>
      <c r="M79" s="158"/>
      <c r="N79" s="158"/>
    </row>
    <row r="80" spans="2:14" s="115" customFormat="1" ht="24" customHeight="1" x14ac:dyDescent="0.25">
      <c r="C80" s="104"/>
      <c r="D80" s="158"/>
      <c r="E80" s="158"/>
      <c r="F80" s="158"/>
      <c r="G80" s="158"/>
      <c r="H80" s="158"/>
      <c r="I80" s="158"/>
      <c r="J80" s="158"/>
      <c r="K80" s="158"/>
      <c r="L80" s="158"/>
      <c r="M80" s="158"/>
      <c r="N80" s="158"/>
    </row>
    <row r="81" spans="2:13" s="115" customFormat="1" ht="15.75" x14ac:dyDescent="0.25">
      <c r="C81" s="104"/>
      <c r="D81" s="101" t="s">
        <v>119</v>
      </c>
      <c r="E81" s="159" t="b">
        <v>1</v>
      </c>
      <c r="F81" s="159"/>
      <c r="G81" s="159"/>
      <c r="H81" s="159"/>
      <c r="I81" s="159"/>
      <c r="J81" s="159"/>
      <c r="K81" s="159"/>
      <c r="L81" s="159"/>
      <c r="M81" s="159"/>
    </row>
    <row r="82" spans="2:13" s="115" customFormat="1" ht="15.75" x14ac:dyDescent="0.25">
      <c r="C82" s="104"/>
      <c r="D82" s="101" t="s">
        <v>120</v>
      </c>
      <c r="E82" s="159" t="b">
        <v>0</v>
      </c>
      <c r="F82" s="159"/>
      <c r="G82" s="159"/>
      <c r="H82" s="159"/>
      <c r="I82" s="159"/>
      <c r="J82" s="159"/>
      <c r="K82" s="159"/>
      <c r="L82" s="159"/>
      <c r="M82" s="159"/>
    </row>
    <row r="83" spans="2:13" s="115" customFormat="1" ht="16.5" thickBot="1" x14ac:dyDescent="0.3">
      <c r="C83" s="104"/>
      <c r="D83" s="101"/>
      <c r="E83" s="121"/>
      <c r="F83" s="121"/>
      <c r="G83" s="121"/>
      <c r="H83" s="121"/>
      <c r="I83" s="121"/>
      <c r="J83" s="121"/>
      <c r="K83" s="121"/>
      <c r="L83" s="121"/>
      <c r="M83" s="121"/>
    </row>
    <row r="84" spans="2:13" s="115" customFormat="1" ht="15.75" customHeight="1" thickBot="1" x14ac:dyDescent="0.3">
      <c r="B84" s="125" t="s">
        <v>131</v>
      </c>
      <c r="C84" s="103" t="s">
        <v>203</v>
      </c>
      <c r="D84" s="158" t="s">
        <v>196</v>
      </c>
      <c r="E84" s="158"/>
      <c r="F84" s="158"/>
      <c r="G84" s="158"/>
      <c r="H84" s="158"/>
      <c r="I84" s="158"/>
      <c r="J84" s="158"/>
      <c r="K84" s="158"/>
      <c r="L84" s="158"/>
      <c r="M84" s="158"/>
    </row>
    <row r="85" spans="2:13" s="115" customFormat="1" ht="42" customHeight="1" x14ac:dyDescent="0.25">
      <c r="C85" s="96"/>
      <c r="D85" s="158"/>
      <c r="E85" s="158"/>
      <c r="F85" s="158"/>
      <c r="G85" s="158"/>
      <c r="H85" s="158"/>
      <c r="I85" s="158"/>
      <c r="J85" s="158"/>
      <c r="K85" s="158"/>
      <c r="L85" s="158"/>
      <c r="M85" s="158"/>
    </row>
    <row r="86" spans="2:13" s="115" customFormat="1" ht="6.6" customHeight="1" x14ac:dyDescent="0.25">
      <c r="C86" s="96"/>
    </row>
    <row r="87" spans="2:13" s="115" customFormat="1" ht="15.75" x14ac:dyDescent="0.25">
      <c r="C87" s="96"/>
      <c r="D87" s="101" t="s">
        <v>197</v>
      </c>
    </row>
    <row r="88" spans="2:13" s="115" customFormat="1" ht="15.75" x14ac:dyDescent="0.25">
      <c r="C88" s="96"/>
      <c r="D88" s="101" t="s">
        <v>198</v>
      </c>
    </row>
    <row r="89" spans="2:13" s="115" customFormat="1" ht="15.75" x14ac:dyDescent="0.25">
      <c r="C89" s="96"/>
      <c r="D89" s="101" t="s">
        <v>199</v>
      </c>
    </row>
    <row r="90" spans="2:13" s="115" customFormat="1" ht="15.75" x14ac:dyDescent="0.25">
      <c r="C90" s="96"/>
      <c r="D90" s="101" t="s">
        <v>200</v>
      </c>
    </row>
    <row r="91" spans="2:13" s="115" customFormat="1" ht="15.75" x14ac:dyDescent="0.25">
      <c r="C91" s="96"/>
      <c r="D91" s="101" t="s">
        <v>201</v>
      </c>
    </row>
    <row r="92" spans="2:13" s="115" customFormat="1" ht="15.75" x14ac:dyDescent="0.25">
      <c r="C92" s="96"/>
      <c r="D92" s="101" t="s">
        <v>202</v>
      </c>
    </row>
    <row r="93" spans="2:13" s="115" customFormat="1" ht="16.5" thickBot="1" x14ac:dyDescent="0.3">
      <c r="C93" s="104"/>
      <c r="D93" s="101"/>
      <c r="E93" s="121"/>
      <c r="F93" s="121"/>
      <c r="G93" s="121"/>
      <c r="H93" s="121"/>
      <c r="I93" s="121"/>
      <c r="J93" s="121"/>
      <c r="K93" s="121"/>
      <c r="L93" s="121"/>
      <c r="M93" s="121"/>
    </row>
    <row r="94" spans="2:13" s="115" customFormat="1" ht="16.5" thickBot="1" x14ac:dyDescent="0.3">
      <c r="B94" s="125" t="s">
        <v>175</v>
      </c>
      <c r="C94" s="103" t="s">
        <v>210</v>
      </c>
      <c r="D94" s="126" t="s">
        <v>204</v>
      </c>
    </row>
    <row r="95" spans="2:13" s="115" customFormat="1" ht="6" customHeight="1" x14ac:dyDescent="0.25">
      <c r="C95" s="96"/>
    </row>
    <row r="96" spans="2:13" s="115" customFormat="1" ht="15.75" x14ac:dyDescent="0.25">
      <c r="C96" s="96"/>
      <c r="D96" s="101" t="s">
        <v>212</v>
      </c>
    </row>
    <row r="97" spans="2:13" s="115" customFormat="1" ht="15.75" x14ac:dyDescent="0.25">
      <c r="C97" s="96"/>
      <c r="D97" s="127" t="s">
        <v>207</v>
      </c>
    </row>
    <row r="98" spans="2:13" s="115" customFormat="1" ht="15.75" x14ac:dyDescent="0.25">
      <c r="C98" s="96"/>
      <c r="D98" s="101" t="s">
        <v>206</v>
      </c>
    </row>
    <row r="99" spans="2:13" s="115" customFormat="1" ht="15.75" x14ac:dyDescent="0.25">
      <c r="C99" s="96"/>
      <c r="D99" s="101" t="s">
        <v>211</v>
      </c>
    </row>
    <row r="100" spans="2:13" s="115" customFormat="1" ht="15.75" x14ac:dyDescent="0.25">
      <c r="C100" s="96"/>
      <c r="D100" s="127" t="s">
        <v>205</v>
      </c>
    </row>
    <row r="101" spans="2:13" s="115" customFormat="1" ht="15.75" x14ac:dyDescent="0.25">
      <c r="C101" s="96"/>
      <c r="D101" s="101" t="s">
        <v>208</v>
      </c>
    </row>
    <row r="102" spans="2:13" s="115" customFormat="1" ht="15.75" x14ac:dyDescent="0.25">
      <c r="C102" s="96"/>
      <c r="D102" s="101" t="s">
        <v>209</v>
      </c>
    </row>
    <row r="103" spans="2:13" s="115" customFormat="1" ht="16.5" thickBot="1" x14ac:dyDescent="0.3">
      <c r="C103" s="104"/>
      <c r="E103" s="121"/>
      <c r="F103" s="121"/>
      <c r="G103" s="121"/>
      <c r="H103" s="121"/>
      <c r="I103" s="121"/>
      <c r="J103" s="121"/>
      <c r="K103" s="121"/>
      <c r="L103" s="121"/>
      <c r="M103" s="121"/>
    </row>
    <row r="104" spans="2:13" s="115" customFormat="1" ht="16.5" thickBot="1" x14ac:dyDescent="0.3">
      <c r="B104" s="125" t="s">
        <v>127</v>
      </c>
      <c r="C104" s="103" t="s">
        <v>219</v>
      </c>
      <c r="D104" s="101" t="s">
        <v>204</v>
      </c>
    </row>
    <row r="105" spans="2:13" s="115" customFormat="1" ht="6.95" customHeight="1" x14ac:dyDescent="0.25">
      <c r="C105" s="96"/>
    </row>
    <row r="106" spans="2:13" s="115" customFormat="1" ht="15" customHeight="1" x14ac:dyDescent="0.25">
      <c r="C106" s="96"/>
      <c r="D106" s="157" t="s">
        <v>213</v>
      </c>
      <c r="E106" s="157"/>
      <c r="F106" s="157"/>
      <c r="G106" s="157"/>
      <c r="H106" s="157"/>
      <c r="I106" s="157"/>
      <c r="J106" s="157"/>
      <c r="K106" s="157"/>
      <c r="L106" s="157"/>
    </row>
    <row r="107" spans="2:13" s="115" customFormat="1" ht="15" customHeight="1" x14ac:dyDescent="0.25">
      <c r="C107" s="96"/>
      <c r="D107" s="156" t="s">
        <v>214</v>
      </c>
      <c r="E107" s="156"/>
      <c r="F107" s="156"/>
      <c r="G107" s="156"/>
      <c r="H107" s="156"/>
      <c r="I107" s="156"/>
      <c r="J107" s="156"/>
      <c r="K107" s="156"/>
      <c r="L107" s="156"/>
    </row>
    <row r="108" spans="2:13" s="115" customFormat="1" ht="15" customHeight="1" x14ac:dyDescent="0.25">
      <c r="C108" s="96"/>
      <c r="D108" s="157" t="s">
        <v>220</v>
      </c>
      <c r="E108" s="157"/>
      <c r="F108" s="157"/>
      <c r="G108" s="157"/>
      <c r="H108" s="157"/>
      <c r="I108" s="157"/>
      <c r="J108" s="157"/>
      <c r="K108" s="157"/>
      <c r="L108" s="157"/>
    </row>
    <row r="109" spans="2:13" s="115" customFormat="1" ht="15" customHeight="1" x14ac:dyDescent="0.25">
      <c r="C109" s="96"/>
      <c r="D109" s="156" t="s">
        <v>216</v>
      </c>
      <c r="E109" s="156"/>
      <c r="F109" s="156"/>
      <c r="G109" s="156"/>
      <c r="H109" s="156"/>
      <c r="I109" s="156"/>
      <c r="J109" s="156"/>
      <c r="K109" s="156"/>
      <c r="L109" s="156"/>
    </row>
    <row r="110" spans="2:13" s="115" customFormat="1" ht="15" customHeight="1" x14ac:dyDescent="0.25">
      <c r="C110" s="96"/>
      <c r="D110" s="157" t="s">
        <v>221</v>
      </c>
      <c r="E110" s="157"/>
      <c r="F110" s="157"/>
      <c r="G110" s="157"/>
      <c r="H110" s="157"/>
      <c r="I110" s="157"/>
      <c r="J110" s="157"/>
      <c r="K110" s="157"/>
      <c r="L110" s="157"/>
    </row>
    <row r="111" spans="2:13" s="115" customFormat="1" ht="15" customHeight="1" x14ac:dyDescent="0.25">
      <c r="C111" s="96"/>
      <c r="D111" s="156" t="s">
        <v>215</v>
      </c>
      <c r="E111" s="156"/>
      <c r="F111" s="156"/>
      <c r="G111" s="156"/>
      <c r="H111" s="156"/>
      <c r="I111" s="156"/>
      <c r="J111" s="156"/>
      <c r="K111" s="156"/>
      <c r="L111" s="156"/>
    </row>
    <row r="112" spans="2:13" s="115" customFormat="1" ht="15" customHeight="1" x14ac:dyDescent="0.25">
      <c r="C112" s="96"/>
      <c r="D112" s="101" t="s">
        <v>217</v>
      </c>
    </row>
    <row r="113" spans="1:19" s="115" customFormat="1" ht="15" customHeight="1" x14ac:dyDescent="0.25">
      <c r="C113" s="96"/>
      <c r="D113" s="101" t="s">
        <v>218</v>
      </c>
    </row>
    <row r="114" spans="1:19" s="115" customFormat="1" ht="15.75" x14ac:dyDescent="0.25">
      <c r="C114" s="104"/>
      <c r="E114" s="121"/>
      <c r="F114" s="121"/>
      <c r="G114" s="121"/>
      <c r="H114" s="121"/>
      <c r="I114" s="121"/>
      <c r="J114" s="121"/>
      <c r="K114" s="121"/>
      <c r="L114" s="121"/>
      <c r="M114" s="121"/>
    </row>
    <row r="115" spans="1:19" s="115" customFormat="1" ht="15.75" x14ac:dyDescent="0.25">
      <c r="C115" s="104"/>
      <c r="D115" s="101"/>
      <c r="E115" s="119"/>
      <c r="F115" s="119"/>
      <c r="G115" s="119"/>
      <c r="H115" s="119"/>
      <c r="I115" s="119"/>
      <c r="J115" s="119"/>
      <c r="K115" s="119"/>
      <c r="L115" s="119"/>
      <c r="M115" s="119"/>
    </row>
    <row r="117" spans="1:19" ht="21" x14ac:dyDescent="0.25">
      <c r="A117" s="160" t="s">
        <v>139</v>
      </c>
      <c r="B117" s="160"/>
      <c r="C117" s="160"/>
      <c r="D117" s="160"/>
      <c r="E117" s="160"/>
      <c r="F117" s="160"/>
      <c r="G117" s="160"/>
      <c r="H117" s="160"/>
      <c r="I117" s="160"/>
      <c r="J117" s="160"/>
      <c r="K117" s="160"/>
      <c r="L117" s="160"/>
      <c r="M117" s="160"/>
      <c r="N117" s="160"/>
      <c r="O117" s="160"/>
      <c r="P117" s="160"/>
      <c r="Q117" s="160"/>
      <c r="R117" s="160"/>
      <c r="S117" s="160"/>
    </row>
    <row r="118" spans="1:19" ht="15.75" thickBot="1" x14ac:dyDescent="0.3"/>
    <row r="119" spans="1:19" ht="15.75" x14ac:dyDescent="0.25">
      <c r="A119" s="100"/>
      <c r="B119" s="100"/>
      <c r="C119" s="128">
        <v>1</v>
      </c>
      <c r="D119" s="129" t="str">
        <f>B7</f>
        <v>A</v>
      </c>
      <c r="E119" s="100"/>
      <c r="F119" s="100"/>
      <c r="G119" s="100"/>
      <c r="H119" s="100"/>
      <c r="I119" s="100"/>
      <c r="J119" s="100"/>
      <c r="K119" s="100"/>
      <c r="L119" s="100"/>
      <c r="M119" s="100"/>
      <c r="N119" s="100"/>
      <c r="O119" s="100"/>
      <c r="P119" s="100"/>
      <c r="Q119" s="100"/>
      <c r="R119" s="100"/>
      <c r="S119" s="100"/>
    </row>
    <row r="120" spans="1:19" ht="15.75" x14ac:dyDescent="0.25">
      <c r="A120" s="100"/>
      <c r="B120" s="100"/>
      <c r="C120" s="130">
        <v>2</v>
      </c>
      <c r="D120" s="131" t="str">
        <f>B17</f>
        <v>A</v>
      </c>
      <c r="E120" s="100"/>
      <c r="F120" s="100"/>
      <c r="G120" s="100"/>
      <c r="H120" s="100"/>
      <c r="I120" s="100"/>
      <c r="J120" s="100"/>
      <c r="K120" s="100"/>
      <c r="L120" s="100"/>
      <c r="M120" s="100"/>
      <c r="N120" s="100"/>
      <c r="O120" s="100"/>
      <c r="P120" s="100"/>
      <c r="Q120" s="100"/>
      <c r="R120" s="100"/>
      <c r="S120" s="100"/>
    </row>
    <row r="121" spans="1:19" ht="15.75" x14ac:dyDescent="0.25">
      <c r="A121" s="100"/>
      <c r="B121" s="100"/>
      <c r="C121" s="130">
        <v>3</v>
      </c>
      <c r="D121" s="131" t="str">
        <f>B25</f>
        <v>A</v>
      </c>
      <c r="E121" s="100"/>
      <c r="F121" s="100"/>
      <c r="G121" s="100"/>
      <c r="H121" s="100"/>
      <c r="I121" s="100"/>
      <c r="J121" s="100"/>
      <c r="K121" s="100"/>
      <c r="L121" s="100"/>
      <c r="M121" s="100"/>
      <c r="N121" s="100"/>
      <c r="O121" s="100"/>
      <c r="P121" s="100"/>
      <c r="Q121" s="100"/>
      <c r="R121" s="100"/>
      <c r="S121" s="100"/>
    </row>
    <row r="122" spans="1:19" ht="15.75" x14ac:dyDescent="0.25">
      <c r="A122" s="100"/>
      <c r="B122" s="100"/>
      <c r="C122" s="130">
        <v>4</v>
      </c>
      <c r="D122" s="131" t="str">
        <f>B32</f>
        <v>D</v>
      </c>
      <c r="E122" s="100"/>
      <c r="F122" s="100"/>
      <c r="G122" s="100"/>
      <c r="H122" s="100"/>
      <c r="I122" s="100"/>
      <c r="J122" s="100"/>
      <c r="K122" s="100"/>
      <c r="L122" s="100"/>
      <c r="M122" s="100"/>
      <c r="N122" s="100"/>
      <c r="O122" s="100"/>
      <c r="P122" s="100"/>
      <c r="Q122" s="100"/>
      <c r="R122" s="100"/>
      <c r="S122" s="100"/>
    </row>
    <row r="123" spans="1:19" ht="16.5" thickBot="1" x14ac:dyDescent="0.3">
      <c r="A123" s="100"/>
      <c r="B123" s="100"/>
      <c r="C123" s="132">
        <v>5</v>
      </c>
      <c r="D123" s="133" t="str">
        <f>B39</f>
        <v>A</v>
      </c>
      <c r="E123" s="100"/>
      <c r="F123" s="100"/>
      <c r="G123" s="100"/>
      <c r="H123" s="100"/>
      <c r="I123" s="100"/>
      <c r="J123" s="100"/>
      <c r="K123" s="100"/>
      <c r="L123" s="100"/>
      <c r="M123" s="100"/>
      <c r="N123" s="100"/>
      <c r="O123" s="100"/>
      <c r="P123" s="100"/>
      <c r="Q123" s="100"/>
      <c r="R123" s="100"/>
      <c r="S123" s="100"/>
    </row>
    <row r="124" spans="1:19" ht="15.75" x14ac:dyDescent="0.25">
      <c r="A124" s="100"/>
      <c r="B124" s="100"/>
      <c r="C124" s="128">
        <v>6</v>
      </c>
      <c r="D124" s="129" t="str">
        <f>B46</f>
        <v>D</v>
      </c>
      <c r="E124" s="100"/>
      <c r="F124" s="100"/>
      <c r="G124" s="100"/>
      <c r="H124" s="100"/>
      <c r="I124" s="100"/>
      <c r="J124" s="100"/>
      <c r="K124" s="100"/>
      <c r="L124" s="100"/>
      <c r="M124" s="100"/>
      <c r="N124" s="100"/>
      <c r="O124" s="100"/>
      <c r="P124" s="100"/>
      <c r="Q124" s="100"/>
      <c r="R124" s="100"/>
      <c r="S124" s="100"/>
    </row>
    <row r="125" spans="1:19" ht="15.75" x14ac:dyDescent="0.25">
      <c r="A125" s="100"/>
      <c r="B125" s="100"/>
      <c r="C125" s="130">
        <v>7</v>
      </c>
      <c r="D125" s="131" t="str">
        <f>B54</f>
        <v>B</v>
      </c>
      <c r="E125" s="100"/>
      <c r="F125" s="100"/>
      <c r="G125" s="100"/>
      <c r="H125" s="100"/>
      <c r="I125" s="100"/>
      <c r="J125" s="100"/>
      <c r="K125" s="100"/>
      <c r="L125" s="100"/>
      <c r="M125" s="100"/>
      <c r="N125" s="100"/>
      <c r="O125" s="100"/>
      <c r="P125" s="100"/>
      <c r="Q125" s="100"/>
      <c r="R125" s="100"/>
      <c r="S125" s="100"/>
    </row>
    <row r="126" spans="1:19" ht="15.75" x14ac:dyDescent="0.25">
      <c r="C126" s="130">
        <v>8</v>
      </c>
      <c r="D126" s="131" t="str">
        <f>B59</f>
        <v>A</v>
      </c>
    </row>
    <row r="127" spans="1:19" ht="15.75" x14ac:dyDescent="0.25">
      <c r="C127" s="130">
        <v>9</v>
      </c>
      <c r="D127" s="131" t="str">
        <f>B64</f>
        <v>A</v>
      </c>
    </row>
    <row r="128" spans="1:19" ht="16.5" thickBot="1" x14ac:dyDescent="0.3">
      <c r="C128" s="132">
        <v>10</v>
      </c>
      <c r="D128" s="133" t="str">
        <f>B69</f>
        <v>B</v>
      </c>
    </row>
    <row r="129" spans="3:4" ht="15.75" x14ac:dyDescent="0.25">
      <c r="C129" s="128">
        <v>11</v>
      </c>
      <c r="D129" s="129" t="str">
        <f>B74</f>
        <v>B</v>
      </c>
    </row>
    <row r="130" spans="3:4" ht="15.75" x14ac:dyDescent="0.25">
      <c r="C130" s="130">
        <v>12</v>
      </c>
      <c r="D130" s="131" t="str">
        <f>B79</f>
        <v>B</v>
      </c>
    </row>
    <row r="131" spans="3:4" ht="15.75" x14ac:dyDescent="0.25">
      <c r="C131" s="130">
        <v>13</v>
      </c>
      <c r="D131" s="131" t="str">
        <f>B84</f>
        <v>E</v>
      </c>
    </row>
    <row r="132" spans="3:4" ht="15.75" x14ac:dyDescent="0.25">
      <c r="C132" s="130">
        <v>14</v>
      </c>
      <c r="D132" s="131" t="str">
        <f>B94</f>
        <v>C</v>
      </c>
    </row>
    <row r="133" spans="3:4" ht="16.5" thickBot="1" x14ac:dyDescent="0.3">
      <c r="C133" s="132">
        <v>15</v>
      </c>
      <c r="D133" s="133" t="str">
        <f>B104</f>
        <v>B</v>
      </c>
    </row>
  </sheetData>
  <mergeCells count="44">
    <mergeCell ref="E82:M82"/>
    <mergeCell ref="D46:N47"/>
    <mergeCell ref="E48:M48"/>
    <mergeCell ref="E49:M49"/>
    <mergeCell ref="E50:M50"/>
    <mergeCell ref="E51:M51"/>
    <mergeCell ref="E52:M52"/>
    <mergeCell ref="D74:N75"/>
    <mergeCell ref="E76:M76"/>
    <mergeCell ref="E77:M77"/>
    <mergeCell ref="D79:N80"/>
    <mergeCell ref="E81:M81"/>
    <mergeCell ref="E66:M66"/>
    <mergeCell ref="E67:M67"/>
    <mergeCell ref="D69:N70"/>
    <mergeCell ref="E71:M71"/>
    <mergeCell ref="E57:M57"/>
    <mergeCell ref="D59:N60"/>
    <mergeCell ref="E61:M61"/>
    <mergeCell ref="E62:M62"/>
    <mergeCell ref="D64:N65"/>
    <mergeCell ref="D54:N55"/>
    <mergeCell ref="E56:M56"/>
    <mergeCell ref="A117:S117"/>
    <mergeCell ref="D2:N2"/>
    <mergeCell ref="D3:N3"/>
    <mergeCell ref="D7:N8"/>
    <mergeCell ref="D9:N9"/>
    <mergeCell ref="D17:N18"/>
    <mergeCell ref="D25:N26"/>
    <mergeCell ref="D32:N33"/>
    <mergeCell ref="E34:M34"/>
    <mergeCell ref="E35:M35"/>
    <mergeCell ref="D39:N40"/>
    <mergeCell ref="E42:M42"/>
    <mergeCell ref="E41:M41"/>
    <mergeCell ref="E72:M72"/>
    <mergeCell ref="D111:L111"/>
    <mergeCell ref="D108:L108"/>
    <mergeCell ref="D109:L109"/>
    <mergeCell ref="D84:M85"/>
    <mergeCell ref="D106:L106"/>
    <mergeCell ref="D107:L107"/>
    <mergeCell ref="D110:L1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P1-35 Pts</vt:lpstr>
      <vt:lpstr>P2 - 5 Pts</vt:lpstr>
      <vt:lpstr>P3-10 Pts</vt:lpstr>
      <vt:lpstr>P4-10 Pts</vt:lpstr>
      <vt:lpstr>P5-5 Pts</vt:lpstr>
      <vt:lpstr>P6-10 Pts</vt:lpstr>
      <vt:lpstr>P7 - 5 Pts</vt:lpstr>
      <vt:lpstr>MC - 20 Pts</vt:lpstr>
      <vt:lpstr>'P1-35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cp:lastModifiedBy>
  <cp:lastPrinted>2014-04-28T18:53:59Z</cp:lastPrinted>
  <dcterms:created xsi:type="dcterms:W3CDTF">2009-11-18T17:11:57Z</dcterms:created>
  <dcterms:modified xsi:type="dcterms:W3CDTF">2014-04-29T01:05:00Z</dcterms:modified>
</cp:coreProperties>
</file>