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hawley\Dropbox\Class\Summer 2015\Exam 3\"/>
    </mc:Choice>
  </mc:AlternateContent>
  <bookViews>
    <workbookView xWindow="6150" yWindow="450" windowWidth="20460" windowHeight="3510" tabRatio="787" activeTab="9"/>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3" r:id="rId9"/>
    <sheet name="Sheet1" sheetId="14" r:id="rId10"/>
  </sheets>
  <definedNames>
    <definedName name="_xlnm.Print_Area" localSheetId="1">'P1-30 Pts'!$B$26:$M$62</definedName>
  </definedNames>
  <calcPr calcId="152511"/>
</workbook>
</file>

<file path=xl/calcChain.xml><?xml version="1.0" encoding="utf-8"?>
<calcChain xmlns="http://schemas.openxmlformats.org/spreadsheetml/2006/main">
  <c r="I23" i="12" l="1"/>
  <c r="F32" i="12" l="1"/>
  <c r="D16" i="14" l="1"/>
  <c r="D15" i="14"/>
  <c r="D14" i="14"/>
  <c r="D13" i="14"/>
  <c r="D12" i="14"/>
  <c r="D11" i="14"/>
  <c r="D10" i="14"/>
  <c r="D9" i="14"/>
  <c r="D8" i="14"/>
  <c r="D7" i="14"/>
  <c r="D6" i="14"/>
  <c r="D5" i="14"/>
  <c r="D4" i="14"/>
  <c r="D3" i="14"/>
  <c r="I25" i="12" l="1"/>
  <c r="I24" i="12"/>
  <c r="I59" i="1"/>
  <c r="L53" i="1"/>
  <c r="L42" i="1"/>
  <c r="L41" i="1"/>
  <c r="L43" i="1" l="1"/>
  <c r="L47" i="1" s="1"/>
  <c r="L51" i="1" s="1"/>
  <c r="K42" i="1"/>
  <c r="J42" i="1"/>
  <c r="I42" i="1"/>
  <c r="B14" i="8" l="1"/>
  <c r="D44" i="1"/>
  <c r="F12" i="3" l="1"/>
  <c r="F13" i="3"/>
  <c r="F14" i="3"/>
  <c r="F15" i="3"/>
  <c r="F16" i="3"/>
  <c r="F17" i="3"/>
  <c r="F31" i="12" l="1"/>
  <c r="D31" i="12"/>
  <c r="I45" i="1"/>
  <c r="J45" i="1" s="1"/>
  <c r="K45" i="1" s="1"/>
  <c r="L45" i="1" s="1"/>
  <c r="F7" i="11"/>
  <c r="F8" i="11"/>
  <c r="F9" i="11"/>
  <c r="F10" i="11"/>
  <c r="F11" i="11"/>
  <c r="F12" i="11"/>
  <c r="F13" i="11"/>
  <c r="F14" i="11"/>
  <c r="F15" i="11"/>
  <c r="F6" i="11"/>
  <c r="K41" i="1"/>
  <c r="J41" i="1"/>
  <c r="I41" i="1"/>
  <c r="J58" i="1"/>
  <c r="J60" i="1" s="1"/>
  <c r="I58" i="1"/>
  <c r="E43" i="1"/>
  <c r="E41" i="1"/>
  <c r="E40" i="1"/>
  <c r="I46" i="1"/>
  <c r="J46" i="1" s="1"/>
  <c r="K46" i="1" s="1"/>
  <c r="L46" i="1" s="1"/>
  <c r="L48" i="1" l="1"/>
  <c r="L49" i="1" s="1"/>
  <c r="L50" i="1" s="1"/>
  <c r="L52" i="1" s="1"/>
  <c r="D32" i="12"/>
  <c r="D33" i="12" s="1"/>
  <c r="D34" i="12" s="1"/>
  <c r="D35" i="12" s="1"/>
  <c r="F33" i="12"/>
  <c r="F34" i="12" s="1"/>
  <c r="F35" i="12" s="1"/>
  <c r="K43" i="1"/>
  <c r="J43" i="1"/>
  <c r="F16" i="11"/>
  <c r="C19" i="11" s="1"/>
  <c r="D27" i="12" l="1"/>
  <c r="C22" i="2"/>
  <c r="C16" i="2"/>
  <c r="E37" i="2" s="1"/>
  <c r="F7" i="3"/>
  <c r="F9" i="3"/>
  <c r="F10" i="3"/>
  <c r="F11" i="3"/>
  <c r="F8" i="3"/>
  <c r="G8" i="3" l="1"/>
  <c r="G9" i="3" s="1"/>
  <c r="H9" i="3" s="1"/>
  <c r="D37" i="2"/>
  <c r="L30" i="10"/>
  <c r="L29" i="10"/>
  <c r="L28" i="10"/>
  <c r="L27" i="10"/>
  <c r="L26" i="10"/>
  <c r="L25" i="10"/>
  <c r="L24" i="10"/>
  <c r="L23" i="10"/>
  <c r="L22" i="10"/>
  <c r="L21" i="10"/>
  <c r="L20" i="10"/>
  <c r="L33" i="10" s="1"/>
  <c r="K27" i="10"/>
  <c r="K26" i="10"/>
  <c r="K25" i="10"/>
  <c r="K24" i="10"/>
  <c r="K23" i="10"/>
  <c r="K22" i="10"/>
  <c r="K21" i="10"/>
  <c r="K20" i="10"/>
  <c r="K33" i="10" s="1"/>
  <c r="J25" i="10"/>
  <c r="J24" i="10"/>
  <c r="J23" i="10"/>
  <c r="J22" i="10"/>
  <c r="J21" i="10"/>
  <c r="J20" i="10"/>
  <c r="J33" i="10" s="1"/>
  <c r="I21" i="10"/>
  <c r="I22" i="10"/>
  <c r="I23" i="10"/>
  <c r="I20" i="10"/>
  <c r="I33" i="10" s="1"/>
  <c r="J61" i="1"/>
  <c r="J62" i="1" s="1"/>
  <c r="I60" i="1"/>
  <c r="I61" i="1" s="1"/>
  <c r="J47" i="1"/>
  <c r="J51" i="1" s="1"/>
  <c r="K47" i="1"/>
  <c r="K51" i="1" s="1"/>
  <c r="I43" i="1"/>
  <c r="I47" i="1" s="1"/>
  <c r="I51" i="1" s="1"/>
  <c r="D45" i="1"/>
  <c r="E46" i="1" s="1"/>
  <c r="E47" i="1" s="1"/>
  <c r="H8" i="3" l="1"/>
  <c r="G10" i="3"/>
  <c r="J34" i="10"/>
  <c r="J46" i="10"/>
  <c r="L34" i="10"/>
  <c r="L46" i="10"/>
  <c r="I34" i="10"/>
  <c r="I46" i="10"/>
  <c r="K46" i="10"/>
  <c r="K34" i="10"/>
  <c r="I62" i="1"/>
  <c r="K62" i="1" s="1"/>
  <c r="L54" i="1" s="1"/>
  <c r="L55" i="1" s="1"/>
  <c r="K48" i="1"/>
  <c r="K49" i="1" s="1"/>
  <c r="K50" i="1" s="1"/>
  <c r="K52" i="1" s="1"/>
  <c r="I48" i="1"/>
  <c r="J48" i="1"/>
  <c r="G11" i="3" l="1"/>
  <c r="H10" i="3"/>
  <c r="K55" i="1"/>
  <c r="J47" i="10"/>
  <c r="J35" i="10"/>
  <c r="L47" i="10"/>
  <c r="L35" i="10"/>
  <c r="I47" i="10"/>
  <c r="I35" i="10"/>
  <c r="K35" i="10"/>
  <c r="K47" i="10"/>
  <c r="J49" i="1"/>
  <c r="J50" i="1" s="1"/>
  <c r="J52" i="1" s="1"/>
  <c r="J55" i="1" s="1"/>
  <c r="I49" i="1"/>
  <c r="I50" i="1" s="1"/>
  <c r="I52" i="1" s="1"/>
  <c r="I55" i="1" s="1"/>
  <c r="H11" i="3" l="1"/>
  <c r="G12" i="3"/>
  <c r="J48" i="10"/>
  <c r="J36" i="10"/>
  <c r="I36" i="10"/>
  <c r="I49" i="10" s="1"/>
  <c r="I48" i="10"/>
  <c r="K48" i="10"/>
  <c r="K36" i="10"/>
  <c r="L36" i="10"/>
  <c r="L48" i="10"/>
  <c r="G13" i="3" l="1"/>
  <c r="H12" i="3"/>
  <c r="J37" i="10"/>
  <c r="J49" i="10"/>
  <c r="L37" i="10"/>
  <c r="L49" i="10"/>
  <c r="K37" i="10"/>
  <c r="K49" i="10"/>
  <c r="E16" i="10" l="1"/>
  <c r="G14" i="3"/>
  <c r="H13" i="3"/>
  <c r="K38" i="10"/>
  <c r="K50" i="10"/>
  <c r="J38" i="10"/>
  <c r="J51" i="10" s="1"/>
  <c r="J50" i="10"/>
  <c r="L38" i="10"/>
  <c r="L50" i="10"/>
  <c r="G15" i="3" l="1"/>
  <c r="H14" i="3"/>
  <c r="L39" i="10"/>
  <c r="L51" i="10"/>
  <c r="K39" i="10"/>
  <c r="K51" i="10"/>
  <c r="G16" i="3" l="1"/>
  <c r="H15" i="3"/>
  <c r="L40" i="10"/>
  <c r="L52" i="10"/>
  <c r="K40" i="10"/>
  <c r="K53" i="10" s="1"/>
  <c r="K52" i="10"/>
  <c r="G17" i="3" l="1"/>
  <c r="H16" i="3"/>
  <c r="L41" i="10"/>
  <c r="L53" i="10"/>
  <c r="H17" i="3" l="1"/>
  <c r="D21" i="3" s="1"/>
  <c r="L42" i="10"/>
  <c r="L54" i="10"/>
  <c r="L43" i="10" l="1"/>
  <c r="L56" i="10" s="1"/>
  <c r="L55" i="10"/>
</calcChain>
</file>

<file path=xl/sharedStrings.xml><?xml version="1.0" encoding="utf-8"?>
<sst xmlns="http://schemas.openxmlformats.org/spreadsheetml/2006/main" count="306" uniqueCount="222">
  <si>
    <t>MACRS Percentages</t>
  </si>
  <si>
    <t>Year</t>
  </si>
  <si>
    <t>3-year</t>
  </si>
  <si>
    <t>5-year</t>
  </si>
  <si>
    <t>7-year</t>
  </si>
  <si>
    <t>10-year</t>
  </si>
  <si>
    <t>INPUTS</t>
  </si>
  <si>
    <t>Old Machine:</t>
  </si>
  <si>
    <t>New Machine:</t>
  </si>
  <si>
    <t>Original Price</t>
  </si>
  <si>
    <t>Annual Cash Expenses</t>
  </si>
  <si>
    <t>General:</t>
  </si>
  <si>
    <t>Tax Rate</t>
  </si>
  <si>
    <t>Req'd Return</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</si>
  <si>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</si>
  <si>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</si>
  <si>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</si>
  <si>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</si>
  <si>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</si>
  <si>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</si>
  <si>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</si>
  <si>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</si>
  <si>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</si>
  <si>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</si>
  <si>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</si>
  <si>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</si>
  <si>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</si>
  <si>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</si>
  <si>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</si>
  <si>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</si>
  <si>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</si>
  <si>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</si>
  <si>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</si>
  <si>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</si>
  <si>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</si>
  <si>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</si>
  <si>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</si>
  <si>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</si>
  <si>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</si>
  <si>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</si>
  <si>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</si>
  <si>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</si>
  <si>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</si>
  <si>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</si>
  <si>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</si>
  <si>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</si>
  <si>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</si>
  <si>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</si>
  <si>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</si>
  <si>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</si>
  <si>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</si>
  <si>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</si>
  <si>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</si>
  <si>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</si>
  <si>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</si>
  <si>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</si>
  <si>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Purchase Price </t>
  </si>
  <si>
    <t xml:space="preserve"> Year 1 </t>
  </si>
  <si>
    <t xml:space="preserve"> Year 2 </t>
  </si>
  <si>
    <t xml:space="preserve"> Year 3 </t>
  </si>
  <si>
    <t xml:space="preserve"> Installation </t>
  </si>
  <si>
    <t xml:space="preserve"> New Depreciation </t>
  </si>
  <si>
    <t xml:space="preserve"> Chg in Net Working Capital </t>
  </si>
  <si>
    <t xml:space="preserve"> Depreciation Old </t>
  </si>
  <si>
    <t xml:space="preserve"> -   </t>
  </si>
  <si>
    <t xml:space="preserve"> BTSV Old Asset </t>
  </si>
  <si>
    <t xml:space="preserve"> Difference </t>
  </si>
  <si>
    <t xml:space="preserve"> BV Old Asset </t>
  </si>
  <si>
    <t xml:space="preserve"> Operating Expenses </t>
  </si>
  <si>
    <t xml:space="preserve"> Tax Effect on Sale of Old Asset </t>
  </si>
  <si>
    <t xml:space="preserve"> Depreciation </t>
  </si>
  <si>
    <t xml:space="preserve"> Net Initial Outlay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</si>
  <si>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</si>
  <si>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</si>
  <si>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</si>
  <si>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</si>
  <si>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</si>
  <si>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</si>
  <si>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</si>
  <si>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</si>
  <si>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New </t>
  </si>
  <si>
    <t xml:space="preserve"> Old </t>
  </si>
  <si>
    <t xml:space="preserve"> Diff </t>
  </si>
  <si>
    <t xml:space="preserve"> BTSV </t>
  </si>
  <si>
    <t xml:space="preserve"> Book Value  </t>
  </si>
  <si>
    <t xml:space="preserve"> Gain(Loss) on Sale </t>
  </si>
  <si>
    <t xml:space="preserve"> Tax Effect </t>
  </si>
  <si>
    <t xml:space="preserve"> ATSV </t>
  </si>
  <si>
    <t>Revenue</t>
  </si>
  <si>
    <t>Depreciation Per Year</t>
  </si>
  <si>
    <t>Accumulated Depreciation</t>
  </si>
  <si>
    <t>Book Value</t>
  </si>
  <si>
    <t>EAA</t>
  </si>
  <si>
    <t>NPV</t>
  </si>
  <si>
    <t>Gain or Loss on Sale</t>
  </si>
  <si>
    <t xml:space="preserve">The inputs for depreciation class and years owned are </t>
  </si>
  <si>
    <t>drop-down lists. Do not change those cells.</t>
  </si>
  <si>
    <t>Discounted Payback Period</t>
  </si>
  <si>
    <t xml:space="preserve">When you are finished with this portion of the exam, save it to the </t>
  </si>
  <si>
    <t>Problem 6:</t>
  </si>
  <si>
    <t>Current
Machine</t>
  </si>
  <si>
    <t>Original Purchase Price</t>
  </si>
  <si>
    <t>There are 7 problem pages with points possible noted on the tabs.</t>
  </si>
  <si>
    <t>Number of Years Owned (1 to 5)</t>
  </si>
  <si>
    <t>Before-Tax Salvage Value</t>
  </si>
  <si>
    <t>Gain or Loss</t>
  </si>
  <si>
    <t>Tax Effect of Gain or Loss</t>
  </si>
  <si>
    <t>After-Tax Salvage Value</t>
  </si>
  <si>
    <t>Years That
Current Asset
Has Been Owned</t>
  </si>
  <si>
    <t>A</t>
  </si>
  <si>
    <t>1.</t>
  </si>
  <si>
    <t>a.       Project A must have the larger cash flows in the later years.</t>
  </si>
  <si>
    <t>b.       Project B must have the larger cash flows in the later years.</t>
  </si>
  <si>
    <t>2.</t>
  </si>
  <si>
    <t>Statements A and C are correct.</t>
  </si>
  <si>
    <t>Statement B and C are correct.</t>
  </si>
  <si>
    <t>B</t>
  </si>
  <si>
    <t>3.</t>
  </si>
  <si>
    <t>Which of the following statements is (are) correct?</t>
  </si>
  <si>
    <t>4.</t>
  </si>
  <si>
    <t>E</t>
  </si>
  <si>
    <t>5.</t>
  </si>
  <si>
    <t>D</t>
  </si>
  <si>
    <t>6.</t>
  </si>
  <si>
    <t>7.</t>
  </si>
  <si>
    <t>8.</t>
  </si>
  <si>
    <t>9.</t>
  </si>
  <si>
    <t>10.</t>
  </si>
  <si>
    <t>Increased Sales</t>
  </si>
  <si>
    <t>Problem 7</t>
  </si>
  <si>
    <r>
      <t xml:space="preserve">COMPUTER YOU ARE USING </t>
    </r>
    <r>
      <rPr>
        <b/>
        <u/>
        <sz val="14"/>
        <color rgb="FFFF0000"/>
        <rFont val="Calibri"/>
        <family val="2"/>
        <scheme val="minor"/>
      </rPr>
      <t>WITH YOUR NAME IN THE FILENAME</t>
    </r>
    <r>
      <rPr>
        <b/>
        <sz val="14"/>
        <color rgb="FFFF0000"/>
        <rFont val="Calibri"/>
        <family val="2"/>
        <scheme val="minor"/>
      </rPr>
      <t>.</t>
    </r>
  </si>
  <si>
    <t>TEST EXCEPT THE COMPUTER YOU ARE USING AND THIS FILE.</t>
  </si>
  <si>
    <t>There are 9 tabbed pages in this exam spreadsheet including this page.</t>
  </si>
  <si>
    <t>Total points for the problems sum to 80.</t>
  </si>
  <si>
    <t>desktop, close Excel, and tell your proctor you are finished.</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</si>
  <si>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</si>
  <si>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</si>
  <si>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</si>
  <si>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</si>
  <si>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</si>
  <si>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</si>
  <si>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</si>
  <si>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</si>
  <si>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</si>
  <si>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</si>
  <si>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</si>
  <si>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In the total initial outlay for a replacement project, the tax effect on the sale of the old asset will represent a positive cash flow if:</t>
  </si>
  <si>
    <t>a.</t>
  </si>
  <si>
    <t xml:space="preserve">b. </t>
  </si>
  <si>
    <t xml:space="preserve">c. </t>
  </si>
  <si>
    <t xml:space="preserve">d. </t>
  </si>
  <si>
    <t>In the total initial outlay for a replacement project, the change in net working capital will be a positive cash flow</t>
  </si>
  <si>
    <t>d. </t>
  </si>
  <si>
    <t>a. </t>
  </si>
  <si>
    <t>b.</t>
  </si>
  <si>
    <t>c. </t>
  </si>
  <si>
    <t xml:space="preserve">e. </t>
  </si>
  <si>
    <t>The MIRR method assumes that cash flows are reinvested at the firm's borrowing rate, while the IRR method assumes reinvestment at the IRR.</t>
  </si>
  <si>
    <t>The IRR is the discount rate the makes the present value of the future cash flows equal the initial outlay for the project.</t>
  </si>
  <si>
    <t>Multiple Choice and True/False</t>
  </si>
  <si>
    <t>20 Points possible     -2 points for each incorrect answer.</t>
  </si>
  <si>
    <t>Enter the letter of the best response in the yellow cells</t>
  </si>
  <si>
    <t>13.</t>
  </si>
  <si>
    <t>Which of the following statements is most correct?</t>
  </si>
  <si>
    <t>net present value must be positive.</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</si>
  <si>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</si>
  <si>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equal to the cost of capital.</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</si>
  <si>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</si>
  <si>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</si>
  <si>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14.</t>
  </si>
  <si>
    <t xml:space="preserve">a.    When used correctly, the MIRR method of project selection will always give the same </t>
  </si>
  <si>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</si>
  <si>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</si>
  <si>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</si>
  <si>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</si>
  <si>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There is one page with 15 multiple choice and True/False questions with a maximum score of 20 points.</t>
  </si>
  <si>
    <t>Current value if sold</t>
  </si>
  <si>
    <t>Shipping/Installation Expenses</t>
  </si>
  <si>
    <t xml:space="preserve"> Year 4</t>
  </si>
  <si>
    <t xml:space="preserve"> CASH FLOWS FOR YEARS 1 to 4</t>
  </si>
  <si>
    <t>Expected value in 4 years</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</si>
  <si>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</si>
  <si>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</si>
  <si>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</si>
  <si>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</si>
  <si>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</si>
  <si>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Book
Value at
t=2</t>
  </si>
  <si>
    <t>Expected Before-Tax Salvage Value in 2 years</t>
  </si>
  <si>
    <t>Change in After-Tax Salvage Value - Year 2</t>
  </si>
  <si>
    <t>Book Value at End of Year 2</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</si>
  <si>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</si>
  <si>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</si>
  <si>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</si>
  <si>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</si>
  <si>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</si>
  <si>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</si>
  <si>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</si>
  <si>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the depreciation on the new asset is greater than the depreciation on the old asset in that year.</t>
  </si>
  <si>
    <t>the depreciation on the new asset is less than the depreciation on the old asset in that year.</t>
  </si>
  <si>
    <t>In a capital budgetting analysis for a replacement project decision, the difference between the depreciation on the new asset and the old asset in any year will result in an increase in taxable income in that year if:</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</si>
  <si>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</si>
  <si>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</si>
  <si>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</si>
  <si>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</si>
  <si>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</si>
  <si>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</si>
  <si>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</si>
  <si>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</si>
  <si>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IRR of a project is always a unique number but there could be more than one MIRR for a project.</t>
  </si>
  <si>
    <t>The MIRR method assumes that cash flows are reinvested at the firm's cost of capital, while the IRR method assumes reinvestment at the IRR.</t>
  </si>
  <si>
    <t>The equivalent annual annuity is an appropriate measure upon which to compare capital investment projects that have different life spans.</t>
  </si>
  <si>
    <t>All else equal, a project's MIRR decreases as the discount rate of the project increases.</t>
  </si>
  <si>
    <t>In the analysis of capital budgeting projects, the interest expense from any debt that is used to fund the project should not be included in the annual cash flows of the project because it is already considered in the discount rate for the project.</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</si>
  <si>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</si>
  <si>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</si>
  <si>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accept/reject decision as the IRR method.</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</si>
  <si>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</si>
  <si>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</si>
  <si>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 xml:space="preserve">Equipment that is sold for less than its book value at the end of a project's life will produce an increase in the firm's overal tax expense that should be attributed to the project as a positive cash flow in its terminal year.   </t>
  </si>
  <si>
    <t xml:space="preserve">In a firm with taxable income greater than zero, switching from straight-line to accelerated depreciation for a capital budgeting project will increase the project's NPV, other things equal. </t>
  </si>
  <si>
    <t>A-True</t>
  </si>
  <si>
    <t>B-False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</si>
</sst>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u/>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b/>
      <u/>
      <sz val="14"/>
      <color rgb="FFFF0000"/>
      <name val="Calibri"/>
      <family val="2"/>
      <scheme val="minor"/>
    </font>
    <font>
      <sz val="12"/>
      <color theme="1"/>
      <name val="Times New Roman"/>
      <family val="1"/>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5">
    <xf numFmtId="0" fontId="0" fillId="0" borderId="0" xfId="0"/>
    <xf numFmtId="43" fontId="0" fillId="0" borderId="0" xfId="0" applyNumberFormat="1"/>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0" fillId="0" borderId="0" xfId="0" applyNumberFormat="1"/>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2" fillId="0" borderId="5" xfId="0" applyNumberFormat="1" applyFont="1" applyBorder="1"/>
    <xf numFmtId="42" fontId="2" fillId="0" borderId="8" xfId="0" applyNumberFormat="1" applyFont="1" applyBorder="1"/>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8" fillId="0" borderId="0" xfId="0" applyFont="1" applyAlignment="1">
      <alignment horizontal="left"/>
    </xf>
    <xf numFmtId="44" fontId="0" fillId="4" borderId="18" xfId="1" applyFont="1" applyFill="1" applyBorder="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8" fontId="0" fillId="0" borderId="0" xfId="0" applyNumberFormat="1"/>
    <xf numFmtId="43" fontId="0" fillId="0" borderId="13" xfId="3" applyFont="1" applyBorder="1"/>
    <xf numFmtId="42" fontId="6" fillId="0" borderId="0" xfId="0" applyNumberFormat="1" applyFont="1" applyBorder="1" applyAlignment="1">
      <alignment horizontal="center"/>
    </xf>
    <xf numFmtId="8" fontId="0" fillId="0" borderId="0" xfId="0" applyNumberFormat="1" applyBorder="1"/>
    <xf numFmtId="0" fontId="0" fillId="0" borderId="0" xfId="0" applyAlignment="1">
      <alignment horizontal="left" indent="2"/>
    </xf>
    <xf numFmtId="42" fontId="0" fillId="0" borderId="0" xfId="0" applyNumberFormat="1"/>
    <xf numFmtId="42" fontId="0" fillId="0" borderId="0" xfId="0" applyNumberFormat="1" applyFont="1"/>
    <xf numFmtId="0" fontId="3" fillId="0" borderId="0" xfId="0" applyFont="1" applyAlignment="1">
      <alignment horizontal="left" indent="1"/>
    </xf>
    <xf numFmtId="0" fontId="0" fillId="0" borderId="0" xfId="0" applyNumberFormat="1"/>
    <xf numFmtId="0" fontId="0" fillId="0" borderId="0" xfId="0"/>
    <xf numFmtId="9"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2" fillId="0" borderId="5" xfId="0" applyNumberFormat="1" applyFont="1" applyBorder="1"/>
    <xf numFmtId="42" fontId="2" fillId="0" borderId="8" xfId="0" applyNumberFormat="1" applyFont="1" applyBorder="1"/>
    <xf numFmtId="42" fontId="3"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12" fillId="0" borderId="0" xfId="0" applyNumberFormat="1" applyFont="1"/>
    <xf numFmtId="0" fontId="0" fillId="0" borderId="0" xfId="0"/>
    <xf numFmtId="41" fontId="0" fillId="0" borderId="0" xfId="0" applyNumberFormat="1"/>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0" fontId="0" fillId="0" borderId="0" xfId="0" applyAlignment="1">
      <alignment horizontal="center"/>
    </xf>
    <xf numFmtId="43" fontId="0" fillId="0" borderId="0" xfId="0" applyNumberFormat="1"/>
    <xf numFmtId="41" fontId="0" fillId="0" borderId="0" xfId="0" applyNumberFormat="1"/>
    <xf numFmtId="0" fontId="3" fillId="0" borderId="24" xfId="0" applyFont="1" applyBorder="1" applyAlignment="1">
      <alignment horizontal="center" wrapText="1"/>
    </xf>
    <xf numFmtId="0" fontId="0" fillId="0" borderId="0" xfId="0"/>
    <xf numFmtId="0" fontId="13" fillId="0" borderId="0" xfId="0" applyFont="1" applyAlignment="1">
      <alignment horizontal="left" vertical="center"/>
    </xf>
    <xf numFmtId="0" fontId="15" fillId="4" borderId="18" xfId="0" applyFont="1" applyFill="1" applyBorder="1" applyAlignment="1">
      <alignment horizontal="center"/>
    </xf>
    <xf numFmtId="0" fontId="13" fillId="0" borderId="0" xfId="0" quotePrefix="1" applyFont="1" applyAlignment="1">
      <alignment horizontal="center"/>
    </xf>
    <xf numFmtId="0" fontId="13" fillId="0" borderId="0" xfId="0" applyFont="1" applyAlignment="1">
      <alignment horizontal="center"/>
    </xf>
    <xf numFmtId="0" fontId="13" fillId="0" borderId="0" xfId="0" applyFont="1" applyAlignment="1">
      <alignment vertical="top"/>
    </xf>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9" fontId="2" fillId="0" borderId="0" xfId="0" applyNumberFormat="1" applyFont="1"/>
    <xf numFmtId="41" fontId="7" fillId="0" borderId="0" xfId="0" applyNumberFormat="1" applyFont="1"/>
    <xf numFmtId="41" fontId="2" fillId="0" borderId="0" xfId="0" applyNumberFormat="1" applyFont="1"/>
    <xf numFmtId="0" fontId="0" fillId="0" borderId="0" xfId="0"/>
    <xf numFmtId="0" fontId="9" fillId="0" borderId="0" xfId="0" applyFont="1"/>
    <xf numFmtId="0" fontId="10" fillId="0" borderId="0" xfId="0" applyFont="1"/>
    <xf numFmtId="43" fontId="6" fillId="0" borderId="0" xfId="0" applyNumberFormat="1" applyFont="1" applyAlignment="1">
      <alignment horizontal="center"/>
    </xf>
    <xf numFmtId="0" fontId="13" fillId="0" borderId="0" xfId="0" applyFont="1" applyAlignment="1">
      <alignment horizontal="left" vertical="top"/>
    </xf>
    <xf numFmtId="42" fontId="2" fillId="0" borderId="0" xfId="0" applyNumberFormat="1" applyFont="1" applyBorder="1"/>
    <xf numFmtId="0" fontId="13" fillId="0" borderId="0" xfId="0" applyFont="1" applyAlignment="1">
      <alignment horizontal="left" vertical="top"/>
    </xf>
    <xf numFmtId="0" fontId="9" fillId="0" borderId="0" xfId="0" quotePrefix="1" applyFont="1" applyAlignment="1">
      <alignment horizontal="center"/>
    </xf>
    <xf numFmtId="43" fontId="0" fillId="0" borderId="0" xfId="0" quotePrefix="1" applyNumberFormat="1"/>
    <xf numFmtId="0" fontId="5" fillId="0" borderId="0" xfId="0" applyFont="1"/>
    <xf numFmtId="0" fontId="3" fillId="4" borderId="18" xfId="0" applyFont="1" applyFill="1" applyBorder="1" applyAlignment="1">
      <alignment horizontal="center"/>
    </xf>
    <xf numFmtId="0" fontId="13" fillId="0" borderId="0" xfId="0" applyFont="1"/>
    <xf numFmtId="0" fontId="13" fillId="0" borderId="0" xfId="0" applyFont="1" applyAlignment="1">
      <alignment horizontal="left" vertical="center" indent="6"/>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8" xfId="0" applyFont="1" applyBorder="1" applyAlignment="1">
      <alignment horizontal="center"/>
    </xf>
    <xf numFmtId="43" fontId="6" fillId="0" borderId="0" xfId="0" applyNumberFormat="1" applyFont="1" applyAlignment="1">
      <alignment horizontal="center"/>
    </xf>
    <xf numFmtId="0" fontId="13" fillId="0" borderId="0" xfId="0" applyFont="1" applyAlignment="1">
      <alignment horizontal="left" vertical="top"/>
    </xf>
    <xf numFmtId="164" fontId="2" fillId="0" borderId="0" xfId="0" applyNumberFormat="1" applyFont="1"/>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6" fillId="0" borderId="0" xfId="0" applyNumberFormat="1" applyFont="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2" fontId="0" fillId="4" borderId="9" xfId="0" applyNumberFormat="1" applyFill="1" applyBorder="1"/>
    <xf numFmtId="42" fontId="0" fillId="4" borderId="10" xfId="0" applyNumberFormat="1" applyFill="1" applyBorder="1"/>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10" fontId="0" fillId="4" borderId="9" xfId="0" applyNumberFormat="1" applyFill="1" applyBorder="1" applyAlignment="1">
      <alignment horizontal="center"/>
    </xf>
    <xf numFmtId="10" fontId="0" fillId="4" borderId="10" xfId="0" applyNumberFormat="1" applyFill="1" applyBorder="1" applyAlignment="1">
      <alignment horizontal="center"/>
    </xf>
    <xf numFmtId="0" fontId="13" fillId="0" borderId="0" xfId="0" applyFont="1" applyAlignment="1">
      <alignment horizontal="left" vertical="center" wrapText="1"/>
    </xf>
    <xf numFmtId="0" fontId="13" fillId="0" borderId="0" xfId="0" applyFont="1" applyAlignment="1">
      <alignment horizontal="left" vertical="center" wrapText="1" indent="5"/>
    </xf>
    <xf numFmtId="0" fontId="13" fillId="0" borderId="0" xfId="0" applyFont="1" applyAlignment="1">
      <alignment horizontal="left" vertical="top" wrapText="1"/>
    </xf>
    <xf numFmtId="0" fontId="13" fillId="0" borderId="0" xfId="0" applyFont="1" applyAlignment="1">
      <alignment horizontal="left" vertical="top"/>
    </xf>
    <xf numFmtId="0" fontId="16" fillId="2" borderId="0" xfId="0" applyFont="1" applyFill="1" applyAlignment="1">
      <alignment horizontal="center" vertical="center"/>
    </xf>
    <xf numFmtId="0" fontId="14" fillId="0" borderId="0" xfId="0" applyFont="1" applyAlignment="1">
      <alignment horizontal="center"/>
    </xf>
    <xf numFmtId="0" fontId="9" fillId="0" borderId="0" xfId="0" quotePrefix="1" applyFont="1"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NPV Profile</a:t>
            </a:r>
          </a:p>
        </c:rich>
      </c:tx>
      <c:overlay val="0"/>
    </c:title>
    <c:autoTitleDeleted val="0"/>
    <c:plotArea>
      <c:layout/>
      <c:scatterChart>
        <c:scatterStyle val="smoothMarker"/>
        <c:varyColors val="0"/>
        <c:ser>
          <c:idx val="1"/>
          <c:order val="0"/>
          <c:marker>
            <c:symbol val="none"/>
          </c:marker>
          <c:xVal>
            <c:numRef>
              <c:f>'P4-10 Pts'!$C$38:$C$52</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'P4-10 Pts'!$E$38:$E$52</c:f>
              <c:numCache>
                <c:formatCode>_("$"* #,##0_);_("$"* \(#,##0\);_("$"* "-"_);_(@_)</c:formatCode>
                <c:ptCount val="15"/>
                <c:pt idx="0">
                  <c:v>7150</c:v>
                </c:pt>
                <c:pt idx="1">
                  <c:v>5554.1305963094019</c:v>
                </c:pt>
                <c:pt idx="2">
                  <c:v>4112.5668570581474</c:v>
                </c:pt>
                <c:pt idx="3">
                  <c:v>2806.6473782367284</c:v>
                </c:pt>
                <c:pt idx="4">
                  <c:v>1620.3454891359615</c:v>
                </c:pt>
                <c:pt idx="5">
                  <c:v>539.84988380303548</c:v>
                </c:pt>
                <c:pt idx="6">
                  <c:v>-446.78108319025705</c:v>
                </c:pt>
                <c:pt idx="7">
                  <c:v>-1349.9055097711389</c:v>
                </c:pt>
                <c:pt idx="8">
                  <c:v>-2940.5361183585883</c:v>
                </c:pt>
                <c:pt idx="9">
                  <c:v>-3642.7897805212615</c:v>
                </c:pt>
                <c:pt idx="10">
                  <c:v>-4291.3370266649708</c:v>
                </c:pt>
                <c:pt idx="11">
                  <c:v>-4891.4931365225511</c:v>
                </c:pt>
                <c:pt idx="12">
                  <c:v>-5447.9474733897514</c:v>
                </c:pt>
                <c:pt idx="13">
                  <c:v>-5964.8475907742977</c:v>
                </c:pt>
                <c:pt idx="14">
                  <c:v>-6445.8707605790914</c:v>
                </c:pt>
              </c:numCache>
            </c:numRef>
          </c:yVal>
          <c:smooth val="1"/>
        </c:ser>
        <c:dLbls>
          <c:showLegendKey val="0"/>
          <c:showVal val="0"/>
          <c:showCatName val="0"/>
          <c:showSerName val="0"/>
          <c:showPercent val="0"/>
          <c:showBubbleSize val="0"/>
        </c:dLbls>
        <c:axId val="-1169228016"/>
        <c:axId val="-1169229648"/>
      </c:scatterChart>
      <c:valAx>
        <c:axId val="-1169228016"/>
        <c:scaling>
          <c:orientation val="minMax"/>
        </c:scaling>
        <c:delete val="0"/>
        <c:axPos val="b"/>
        <c:title>
          <c:tx>
            <c:rich>
              <a:bodyPr/>
              <a:lstStyle/>
              <a:p>
                <a:pPr>
                  <a:defRPr/>
                </a:pPr>
                <a:r>
                  <a:rPr lang="en-US"/>
                  <a:t>Discount Rate</a:t>
                </a:r>
              </a:p>
            </c:rich>
          </c:tx>
          <c:overlay val="0"/>
        </c:title>
        <c:numFmt formatCode="0%" sourceLinked="1"/>
        <c:majorTickMark val="none"/>
        <c:minorTickMark val="none"/>
        <c:tickLblPos val="nextTo"/>
        <c:crossAx val="-1169229648"/>
        <c:crosses val="autoZero"/>
        <c:crossBetween val="midCat"/>
      </c:valAx>
      <c:valAx>
        <c:axId val="-1169229648"/>
        <c:scaling>
          <c:orientation val="minMax"/>
        </c:scaling>
        <c:delete val="0"/>
        <c:axPos val="l"/>
        <c:majorGridlines/>
        <c:title>
          <c:tx>
            <c:rich>
              <a:bodyPr/>
              <a:lstStyle/>
              <a:p>
                <a:pPr>
                  <a:defRPr/>
                </a:pPr>
                <a:r>
                  <a:rPr lang="en-US"/>
                  <a:t>NPV</a:t>
                </a:r>
              </a:p>
            </c:rich>
          </c:tx>
          <c:overlay val="0"/>
        </c:title>
        <c:numFmt formatCode="_(&quot;$&quot;* #,##0_);_(&quot;$&quot;* \(#,##0\);_(&quot;$&quot;* &quot;-&quot;_);_(@_)" sourceLinked="1"/>
        <c:majorTickMark val="none"/>
        <c:minorTickMark val="none"/>
        <c:tickLblPos val="nextTo"/>
        <c:crossAx val="-1169228016"/>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650875</xdr:colOff>
      <xdr:row>28</xdr:row>
      <xdr:rowOff>125047</xdr:rowOff>
    </xdr:from>
    <xdr:to>
      <xdr:col>18</xdr:col>
      <xdr:colOff>390037</xdr:colOff>
      <xdr:row>34</xdr:row>
      <xdr:rowOff>126023</xdr:rowOff>
    </xdr:to>
    <xdr:sp macro="" textlink="">
      <xdr:nvSpPr>
        <xdr:cNvPr id="5" name="Rectangle 4"/>
        <xdr:cNvSpPr/>
      </xdr:nvSpPr>
      <xdr:spPr>
        <a:xfrm>
          <a:off x="10241817" y="5605585"/>
          <a:ext cx="2310912" cy="1107342"/>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twoCellAnchor>
    <xdr:from>
      <xdr:col>1</xdr:col>
      <xdr:colOff>0</xdr:colOff>
      <xdr:row>1</xdr:row>
      <xdr:rowOff>0</xdr:rowOff>
    </xdr:from>
    <xdr:to>
      <xdr:col>11</xdr:col>
      <xdr:colOff>678180</xdr:colOff>
      <xdr:row>25</xdr:row>
      <xdr:rowOff>60960</xdr:rowOff>
    </xdr:to>
    <xdr:sp macro="" textlink="">
      <xdr:nvSpPr>
        <xdr:cNvPr id="7" name="TextBox 6"/>
        <xdr:cNvSpPr txBox="1"/>
      </xdr:nvSpPr>
      <xdr:spPr>
        <a:xfrm>
          <a:off x="304800" y="182880"/>
          <a:ext cx="7962900" cy="45186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2 years old, originally had an expected life of 6 years, is being depreciated as a  5-year MACRS asset from its purchase price of $120,000. It can be sold now for $70,000. If the old machine is used for 4 more years instead of being replaced now, it is expected to have a $12,000 before-tax residual value at that time. The annual cash expenses for the old machine are $185,000. </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$140,000 and an expected salvage value of $20,000 at the end of its 4 years of planned usage. There will also be shipping and installation expenses of $15,000. The constant investment in parts and supplies for the machine would decrease by a total of $18,000 from the current level with the old machine if the new machine is purchased and the old one is salvaged. The company expects that annual cash expenses for the new machine will be $210,000. The new machine will also result in additional productive capacity so sales will increase by $50,000 per year due to increased output. The new machine will be depreciated as a 5-year MACRS-class asset. </a:t>
          </a:r>
          <a:endParaRPr lang="en-US">
            <a:effectLst/>
          </a:endParaRPr>
        </a:p>
        <a:p>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$35,000 and determined that existing facilities could support this new machine with no other changes. In order to purchase the new machine, the company would have to take on new debt of $80,000 at 6% interest, resulting in increased interest expense of 4,800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a:t>
          </a:r>
          <a:r>
            <a:rPr lang="en-US" sz="1100" u="sng" baseline="0"/>
            <a:t>data table</a:t>
          </a:r>
          <a:r>
            <a:rPr lang="en-US" sz="1100" baseline="0"/>
            <a:t>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[6 Points]</a:t>
          </a:r>
          <a:endParaRPr lang="en-US" sz="1100"/>
        </a:p>
      </xdr:txBody>
    </xdr:sp>
    <xdr:clientData/>
  </xdr:twoCellAnchor>
  <xdr:twoCellAnchor>
    <xdr:from>
      <xdr:col>2</xdr:col>
      <xdr:colOff>99392</xdr:colOff>
      <xdr:row>53</xdr:row>
      <xdr:rowOff>41413</xdr:rowOff>
    </xdr:from>
    <xdr:to>
      <xdr:col>9</xdr:col>
      <xdr:colOff>66262</xdr:colOff>
      <xdr:row>67</xdr:row>
      <xdr:rowOff>115956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282575</xdr:colOff>
      <xdr:row>3</xdr:row>
      <xdr:rowOff>0</xdr:rowOff>
    </xdr:from>
    <xdr:to>
      <xdr:col>7</xdr:col>
      <xdr:colOff>273050</xdr:colOff>
      <xdr:row>20</xdr:row>
      <xdr:rowOff>76200</xdr:rowOff>
    </xdr:to>
    <xdr:sp macro="" textlink="">
      <xdr:nvSpPr>
        <xdr:cNvPr id="2" name="TextBox 1"/>
        <xdr:cNvSpPr txBox="1"/>
      </xdr:nvSpPr>
      <xdr:spPr>
        <a:xfrm>
          <a:off x="282575" y="600075"/>
          <a:ext cx="5057775" cy="3390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MACRS depreciation rates are given</a:t>
          </a:r>
          <a:r>
            <a:rPr lang="en-US" sz="1100" baseline="0"/>
            <a:t> in the table to the right.</a:t>
          </a:r>
        </a:p>
        <a:p>
          <a:endParaRPr lang="en-US" sz="1100" baseline="0"/>
        </a:p>
        <a:p>
          <a:r>
            <a:rPr lang="en-US" sz="1100" baseline="0"/>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sz="1100" baseline="0"/>
        </a:p>
        <a:p>
          <a:r>
            <a:rPr lang="en-US" sz="1100" baseline="0"/>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444500</xdr:colOff>
      <xdr:row>3</xdr:row>
      <xdr:rowOff>50800</xdr:rowOff>
    </xdr:from>
    <xdr:to>
      <xdr:col>12</xdr:col>
      <xdr:colOff>139700</xdr:colOff>
      <xdr:row>17</xdr:row>
      <xdr:rowOff>44450</xdr:rowOff>
    </xdr:to>
    <xdr:sp macro="" textlink="">
      <xdr:nvSpPr>
        <xdr:cNvPr id="2" name="Rectangle 1"/>
        <xdr:cNvSpPr/>
      </xdr:nvSpPr>
      <xdr:spPr>
        <a:xfrm>
          <a:off x="4591050" y="723900"/>
          <a:ext cx="3352800" cy="276860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4"/>
  <sheetViews>
    <sheetView zoomScale="130" zoomScaleNormal="130" workbookViewId="0">
      <selection activeCell="N18" sqref="N18"/>
    </sheetView>
  </sheetViews>
  <sheetFormatPr defaultColWidth="8.7109375" defaultRowHeight="15" x14ac:dyDescent="0.25"/>
  <cols>
    <col min="1" max="1" width="4.42578125" style="2" customWidth="1"/>
    <col min="2" max="16384" width="8.7109375" style="2"/>
  </cols>
  <sheetData>
    <row r="1" spans="2:2" ht="10.15" customHeight="1" x14ac:dyDescent="0.25">
      <c r="B1" s="114"/>
    </row>
    <row r="2" spans="2:2" ht="19.5" customHeight="1" x14ac:dyDescent="0.3">
      <c r="B2" s="115" t="s">
        <v>35</v>
      </c>
    </row>
    <row r="3" spans="2:2" ht="19.5" customHeight="1" x14ac:dyDescent="0.3">
      <c r="B3" s="115" t="s">
        <v>130</v>
      </c>
    </row>
    <row r="4" spans="2:2" ht="19.5" customHeight="1" x14ac:dyDescent="0.3">
      <c r="B4" s="115" t="s">
        <v>54</v>
      </c>
    </row>
    <row r="5" spans="2:2" ht="7.15" customHeight="1" x14ac:dyDescent="0.3">
      <c r="B5" s="115"/>
    </row>
    <row r="6" spans="2:2" ht="19.5" customHeight="1" x14ac:dyDescent="0.3">
      <c r="B6" s="115" t="s">
        <v>36</v>
      </c>
    </row>
    <row r="7" spans="2:2" ht="19.5" customHeight="1" x14ac:dyDescent="0.3">
      <c r="B7" s="115" t="s">
        <v>131</v>
      </c>
    </row>
    <row r="8" spans="2:2" ht="3.6" customHeight="1" x14ac:dyDescent="0.3">
      <c r="B8" s="115"/>
    </row>
    <row r="9" spans="2:2" ht="16.5" customHeight="1" x14ac:dyDescent="0.25">
      <c r="B9" s="114" t="s">
        <v>132</v>
      </c>
    </row>
    <row r="10" spans="2:2" ht="16.5" customHeight="1" x14ac:dyDescent="0.25">
      <c r="B10" s="114" t="s">
        <v>102</v>
      </c>
    </row>
    <row r="11" spans="2:2" ht="16.5" customHeight="1" x14ac:dyDescent="0.25">
      <c r="B11" s="114" t="s">
        <v>175</v>
      </c>
    </row>
    <row r="12" spans="2:2" ht="10.9" customHeight="1" x14ac:dyDescent="0.25">
      <c r="B12" s="114"/>
    </row>
    <row r="13" spans="2:2" ht="16.5" customHeight="1" x14ac:dyDescent="0.25">
      <c r="B13" s="114" t="s">
        <v>37</v>
      </c>
    </row>
    <row r="14" spans="2:2" ht="16.5" customHeight="1" x14ac:dyDescent="0.25">
      <c r="B14" s="114" t="s">
        <v>38</v>
      </c>
    </row>
    <row r="15" spans="2:2" ht="6.6" customHeight="1" x14ac:dyDescent="0.25">
      <c r="B15" s="114"/>
    </row>
    <row r="16" spans="2:2" ht="16.5" customHeight="1" x14ac:dyDescent="0.25">
      <c r="B16" s="114" t="s">
        <v>133</v>
      </c>
    </row>
    <row r="17" spans="2:2" ht="16.5" customHeight="1" x14ac:dyDescent="0.25">
      <c r="B17" s="114"/>
    </row>
    <row r="18" spans="2:2" ht="22.9" customHeight="1" x14ac:dyDescent="0.35">
      <c r="B18" s="116" t="s">
        <v>98</v>
      </c>
    </row>
    <row r="19" spans="2:2" ht="21" x14ac:dyDescent="0.35">
      <c r="B19" s="116" t="s">
        <v>134</v>
      </c>
    </row>
    <row r="20" spans="2:2" ht="21" x14ac:dyDescent="0.35">
      <c r="B20" s="116"/>
    </row>
    <row r="21" spans="2:2" ht="21" x14ac:dyDescent="0.35">
      <c r="B21" s="116"/>
    </row>
    <row r="22" spans="2:2" ht="21" x14ac:dyDescent="0.35">
      <c r="B22" s="116"/>
    </row>
    <row r="23" spans="2:2" ht="21" x14ac:dyDescent="0.35">
      <c r="B23" s="45"/>
    </row>
    <row r="24" spans="2:2" ht="21" x14ac:dyDescent="0.35">
      <c r="B24" s="4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44"/>
  <sheetViews>
    <sheetView topLeftCell="A22" zoomScaleNormal="100" workbookViewId="0">
      <selection activeCell="B51" sqref="B51"/>
    </sheetView>
  </sheetViews>
  <sheetFormatPr defaultColWidth="9.28515625" defaultRowHeight="15" x14ac:dyDescent="0.25"/>
  <cols>
    <col min="1" max="1" width="4.42578125" style="2" customWidth="1"/>
    <col min="2" max="2" width="9.28515625" style="2" bestFit="1" customWidth="1"/>
    <col min="3" max="3" width="9.28515625" style="2"/>
    <col min="4" max="4" width="12.28515625" style="2" customWidth="1"/>
    <col min="5" max="5" width="11.7109375" style="2" bestFit="1" customWidth="1"/>
    <col min="6" max="6" width="9.28515625" style="2"/>
    <col min="7" max="7" width="20" style="2" customWidth="1"/>
    <col min="8" max="8" width="0.5703125" style="2" customWidth="1"/>
    <col min="9" max="12" width="13.140625" style="2" customWidth="1"/>
    <col min="13" max="13" width="10.7109375" style="2" customWidth="1"/>
    <col min="14" max="14" width="9.28515625" style="2"/>
    <col min="15" max="15" width="10.5703125" style="2" bestFit="1" customWidth="1"/>
    <col min="16" max="16384" width="9.28515625" style="2"/>
  </cols>
  <sheetData>
    <row r="8" spans="13:17" ht="19.5" thickBot="1" x14ac:dyDescent="0.35">
      <c r="M8" s="136" t="s">
        <v>0</v>
      </c>
      <c r="N8" s="136"/>
      <c r="O8" s="136"/>
      <c r="P8" s="136"/>
      <c r="Q8" s="136"/>
    </row>
    <row r="9" spans="13:17" ht="15.75" thickBot="1" x14ac:dyDescent="0.3">
      <c r="M9" s="14" t="s">
        <v>1</v>
      </c>
      <c r="N9" s="15" t="s">
        <v>2</v>
      </c>
      <c r="O9" s="15" t="s">
        <v>3</v>
      </c>
      <c r="P9" s="15" t="s">
        <v>4</v>
      </c>
      <c r="Q9" s="16" t="s">
        <v>5</v>
      </c>
    </row>
    <row r="10" spans="13:17" x14ac:dyDescent="0.25">
      <c r="M10" s="11">
        <v>1</v>
      </c>
      <c r="N10" s="12">
        <v>0.33329999999999999</v>
      </c>
      <c r="O10" s="12">
        <v>0.2</v>
      </c>
      <c r="P10" s="12">
        <v>0.1429</v>
      </c>
      <c r="Q10" s="13">
        <v>0.1</v>
      </c>
    </row>
    <row r="11" spans="13:17" x14ac:dyDescent="0.25">
      <c r="M11" s="7">
        <v>2</v>
      </c>
      <c r="N11" s="6">
        <v>0.44450000000000001</v>
      </c>
      <c r="O11" s="6">
        <v>0.32</v>
      </c>
      <c r="P11" s="6">
        <v>0.24490000000000001</v>
      </c>
      <c r="Q11" s="8">
        <v>0.18</v>
      </c>
    </row>
    <row r="12" spans="13:17" x14ac:dyDescent="0.25">
      <c r="M12" s="7">
        <v>3</v>
      </c>
      <c r="N12" s="6">
        <v>0.14810000000000001</v>
      </c>
      <c r="O12" s="6">
        <v>0.192</v>
      </c>
      <c r="P12" s="6">
        <v>0.1749</v>
      </c>
      <c r="Q12" s="8">
        <v>0.14399999999999999</v>
      </c>
    </row>
    <row r="13" spans="13:17" x14ac:dyDescent="0.25">
      <c r="M13" s="7">
        <v>4</v>
      </c>
      <c r="N13" s="6">
        <v>7.4099999999999999E-2</v>
      </c>
      <c r="O13" s="6">
        <v>0.1152</v>
      </c>
      <c r="P13" s="6">
        <v>0.1249</v>
      </c>
      <c r="Q13" s="8">
        <v>0.1152</v>
      </c>
    </row>
    <row r="14" spans="13:17" x14ac:dyDescent="0.25">
      <c r="M14" s="7">
        <v>5</v>
      </c>
      <c r="N14" s="17"/>
      <c r="O14" s="6">
        <v>0.1152</v>
      </c>
      <c r="P14" s="6">
        <v>8.9300000000000004E-2</v>
      </c>
      <c r="Q14" s="8">
        <v>9.2200000000000004E-2</v>
      </c>
    </row>
    <row r="15" spans="13:17" x14ac:dyDescent="0.25">
      <c r="M15" s="7">
        <v>6</v>
      </c>
      <c r="N15" s="17"/>
      <c r="O15" s="6">
        <v>5.7599999999999998E-2</v>
      </c>
      <c r="P15" s="6">
        <v>8.9200000000000002E-2</v>
      </c>
      <c r="Q15" s="8">
        <v>7.3700000000000002E-2</v>
      </c>
    </row>
    <row r="16" spans="13:17" x14ac:dyDescent="0.25">
      <c r="M16" s="7">
        <v>7</v>
      </c>
      <c r="N16" s="17"/>
      <c r="O16" s="17"/>
      <c r="P16" s="6">
        <v>8.9300000000000004E-2</v>
      </c>
      <c r="Q16" s="8">
        <v>6.5500000000000003E-2</v>
      </c>
    </row>
    <row r="17" spans="1:36" x14ac:dyDescent="0.25">
      <c r="M17" s="7">
        <v>8</v>
      </c>
      <c r="N17" s="17"/>
      <c r="O17" s="17"/>
      <c r="P17" s="6">
        <v>4.4600000000000001E-2</v>
      </c>
      <c r="Q17" s="8">
        <v>6.5500000000000003E-2</v>
      </c>
    </row>
    <row r="18" spans="1:36" x14ac:dyDescent="0.25">
      <c r="M18" s="7">
        <v>9</v>
      </c>
      <c r="N18" s="17"/>
      <c r="O18" s="17"/>
      <c r="P18" s="17"/>
      <c r="Q18" s="8">
        <v>6.5600000000000006E-2</v>
      </c>
    </row>
    <row r="19" spans="1:36" x14ac:dyDescent="0.25">
      <c r="M19" s="7">
        <v>10</v>
      </c>
      <c r="N19" s="17"/>
      <c r="O19" s="17"/>
      <c r="P19" s="17"/>
      <c r="Q19" s="8">
        <v>6.5500000000000003E-2</v>
      </c>
    </row>
    <row r="20" spans="1:36" ht="15.75" thickBot="1" x14ac:dyDescent="0.3">
      <c r="M20" s="9">
        <v>11</v>
      </c>
      <c r="N20" s="18"/>
      <c r="O20" s="18"/>
      <c r="P20" s="18"/>
      <c r="Q20" s="10">
        <v>3.2800000000000003E-2</v>
      </c>
    </row>
    <row r="27" spans="1:36" ht="21" x14ac:dyDescent="0.25">
      <c r="A27" s="1"/>
      <c r="B27" s="137" t="s">
        <v>6</v>
      </c>
      <c r="C27" s="137"/>
      <c r="D27" s="137"/>
      <c r="E27" s="137"/>
      <c r="F27" s="137"/>
      <c r="G27" s="137"/>
      <c r="H27" s="137"/>
      <c r="I27" s="137"/>
      <c r="J27" s="137"/>
      <c r="K27" s="137"/>
      <c r="L27" s="137"/>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108" t="s">
        <v>7</v>
      </c>
      <c r="C29" s="108"/>
      <c r="D29" s="108"/>
      <c r="E29" s="108"/>
      <c r="F29" s="108" t="s">
        <v>8</v>
      </c>
      <c r="G29" s="108"/>
      <c r="H29" s="112"/>
      <c r="I29" s="108"/>
      <c r="J29" s="108" t="s">
        <v>11</v>
      </c>
      <c r="K29" s="105"/>
      <c r="L29" s="105"/>
      <c r="M29" s="1"/>
      <c r="N29" s="1"/>
      <c r="O29" s="1"/>
      <c r="P29" s="1"/>
      <c r="Q29" s="1"/>
      <c r="R29" s="1"/>
      <c r="S29" s="1"/>
      <c r="T29" s="1"/>
      <c r="U29" s="1"/>
      <c r="V29" s="1"/>
      <c r="W29" s="1"/>
      <c r="X29" s="1"/>
      <c r="Y29" s="1"/>
      <c r="Z29" s="1"/>
      <c r="AA29" s="1"/>
      <c r="AB29" s="1"/>
      <c r="AC29" s="1"/>
      <c r="AD29" s="1"/>
      <c r="AE29" s="1"/>
      <c r="AF29" s="1"/>
      <c r="AG29" s="1"/>
      <c r="AH29" s="1"/>
      <c r="AI29" s="1"/>
      <c r="AJ29" s="1"/>
    </row>
    <row r="30" spans="1:36" ht="14.65" customHeight="1" x14ac:dyDescent="0.25">
      <c r="A30" s="1"/>
      <c r="B30" s="109" t="s">
        <v>9</v>
      </c>
      <c r="C30" s="105"/>
      <c r="D30" s="105"/>
      <c r="E30" s="110">
        <v>120000</v>
      </c>
      <c r="F30" s="109" t="s">
        <v>9</v>
      </c>
      <c r="G30" s="105"/>
      <c r="H30" s="105"/>
      <c r="I30" s="110">
        <v>140000</v>
      </c>
      <c r="J30" s="109" t="s">
        <v>12</v>
      </c>
      <c r="K30" s="105"/>
      <c r="L30" s="111">
        <v>0.34</v>
      </c>
      <c r="M30" s="1"/>
      <c r="N30" s="1"/>
      <c r="O30" s="1"/>
      <c r="P30" s="1"/>
      <c r="Q30" s="1"/>
      <c r="R30" s="1"/>
      <c r="S30" s="1"/>
      <c r="T30" s="1"/>
      <c r="U30" s="1"/>
      <c r="V30" s="1"/>
      <c r="W30" s="1"/>
      <c r="X30" s="1"/>
      <c r="Y30" s="1"/>
      <c r="Z30" s="1"/>
      <c r="AA30" s="1"/>
      <c r="AB30" s="1"/>
      <c r="AC30" s="1"/>
      <c r="AD30" s="1"/>
      <c r="AE30" s="1"/>
      <c r="AF30" s="1"/>
      <c r="AG30" s="1"/>
      <c r="AH30" s="1"/>
      <c r="AI30" s="1"/>
      <c r="AJ30" s="1"/>
    </row>
    <row r="31" spans="1:36" ht="14.65" customHeight="1" x14ac:dyDescent="0.25">
      <c r="A31" s="1"/>
      <c r="B31" s="109" t="s">
        <v>176</v>
      </c>
      <c r="C31" s="105"/>
      <c r="D31" s="105"/>
      <c r="E31" s="110">
        <v>70000</v>
      </c>
      <c r="F31" s="109" t="s">
        <v>177</v>
      </c>
      <c r="G31" s="105"/>
      <c r="H31" s="105"/>
      <c r="I31" s="110">
        <v>15000</v>
      </c>
      <c r="J31" s="109" t="s">
        <v>13</v>
      </c>
      <c r="K31" s="105"/>
      <c r="L31" s="111">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ht="14.65" customHeight="1" x14ac:dyDescent="0.25">
      <c r="A32" s="1"/>
      <c r="B32" s="109" t="s">
        <v>180</v>
      </c>
      <c r="C32" s="105"/>
      <c r="D32" s="105"/>
      <c r="E32" s="110">
        <v>12000</v>
      </c>
      <c r="F32" s="109" t="s">
        <v>180</v>
      </c>
      <c r="G32" s="105"/>
      <c r="H32" s="105"/>
      <c r="I32" s="110">
        <v>20000</v>
      </c>
      <c r="J32" s="107"/>
      <c r="K32" s="106"/>
      <c r="L32" s="106"/>
      <c r="M32" s="1"/>
      <c r="N32" s="1"/>
      <c r="O32" s="1"/>
      <c r="P32" s="1"/>
      <c r="Q32" s="1"/>
      <c r="R32" s="1"/>
      <c r="S32" s="1"/>
      <c r="T32" s="1"/>
      <c r="U32" s="1"/>
      <c r="V32" s="1"/>
      <c r="W32" s="1"/>
      <c r="X32" s="1"/>
      <c r="Y32" s="1"/>
      <c r="Z32" s="1"/>
      <c r="AA32" s="1"/>
      <c r="AB32" s="1"/>
      <c r="AC32" s="1"/>
      <c r="AD32" s="1"/>
      <c r="AE32" s="1"/>
      <c r="AF32" s="1"/>
      <c r="AG32" s="1"/>
      <c r="AH32" s="1"/>
      <c r="AI32" s="1"/>
      <c r="AJ32" s="1"/>
    </row>
    <row r="33" spans="1:36" ht="14.65" customHeight="1" x14ac:dyDescent="0.25">
      <c r="A33" s="1"/>
      <c r="B33" s="109" t="s">
        <v>10</v>
      </c>
      <c r="C33" s="105"/>
      <c r="D33" s="105"/>
      <c r="E33" s="110">
        <v>185000</v>
      </c>
      <c r="F33" s="109" t="s">
        <v>10</v>
      </c>
      <c r="G33" s="105"/>
      <c r="H33" s="105"/>
      <c r="I33" s="110">
        <v>210000</v>
      </c>
      <c r="J33" s="107"/>
      <c r="K33" s="106"/>
      <c r="L33" s="106"/>
      <c r="M33" s="1"/>
      <c r="N33" s="1"/>
      <c r="O33" s="1"/>
      <c r="P33" s="1"/>
      <c r="Q33" s="1"/>
      <c r="R33" s="1"/>
      <c r="S33" s="1"/>
      <c r="T33" s="1"/>
      <c r="U33" s="1"/>
      <c r="V33" s="1"/>
      <c r="W33" s="1"/>
      <c r="X33" s="1"/>
      <c r="Y33" s="1"/>
      <c r="Z33" s="1"/>
      <c r="AA33" s="1"/>
      <c r="AB33" s="1"/>
      <c r="AC33" s="1"/>
      <c r="AD33" s="1"/>
      <c r="AE33" s="1"/>
      <c r="AF33" s="1"/>
      <c r="AG33" s="1"/>
      <c r="AH33" s="1"/>
      <c r="AI33" s="1"/>
      <c r="AJ33" s="1"/>
    </row>
    <row r="34" spans="1:36" ht="14.65" customHeight="1" x14ac:dyDescent="0.25">
      <c r="A34" s="1"/>
      <c r="B34" s="109"/>
      <c r="C34" s="105"/>
      <c r="D34" s="105"/>
      <c r="E34" s="110"/>
      <c r="F34" s="109" t="s">
        <v>128</v>
      </c>
      <c r="G34" s="105"/>
      <c r="H34" s="105"/>
      <c r="I34" s="110">
        <v>50000</v>
      </c>
      <c r="J34" s="107"/>
      <c r="K34" s="106"/>
      <c r="L34" s="106"/>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5"/>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37"/>
      <c r="C36" s="137"/>
      <c r="D36" s="137"/>
      <c r="E36" s="137"/>
      <c r="F36" s="137"/>
      <c r="G36" s="137"/>
      <c r="H36" s="137"/>
      <c r="I36" s="137"/>
      <c r="J36" s="137"/>
      <c r="K36" s="137"/>
      <c r="L36" s="137"/>
      <c r="M36" s="137"/>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ht="17.25" x14ac:dyDescent="0.4">
      <c r="B39" s="138" t="s">
        <v>55</v>
      </c>
      <c r="C39" s="138"/>
      <c r="D39" s="138"/>
      <c r="E39" s="138"/>
      <c r="G39" s="139" t="s">
        <v>179</v>
      </c>
      <c r="H39" s="139"/>
      <c r="I39" s="139"/>
      <c r="J39" s="139"/>
      <c r="K39" s="139"/>
    </row>
    <row r="40" spans="1:36" s="1" customFormat="1" ht="17.25" x14ac:dyDescent="0.4">
      <c r="B40" s="1" t="s">
        <v>56</v>
      </c>
      <c r="E40" s="1">
        <f>-I30</f>
        <v>-140000</v>
      </c>
      <c r="I40" s="117" t="s">
        <v>57</v>
      </c>
      <c r="J40" s="117" t="s">
        <v>58</v>
      </c>
      <c r="K40" s="117" t="s">
        <v>59</v>
      </c>
      <c r="L40" s="133" t="s">
        <v>178</v>
      </c>
      <c r="O40" s="50"/>
    </row>
    <row r="41" spans="1:36" s="1" customFormat="1" x14ac:dyDescent="0.25">
      <c r="B41" s="1" t="s">
        <v>60</v>
      </c>
      <c r="E41" s="1">
        <f>-I31</f>
        <v>-15000</v>
      </c>
      <c r="G41" s="1" t="s">
        <v>61</v>
      </c>
      <c r="I41" s="1">
        <f>$I$30*O10</f>
        <v>28000</v>
      </c>
      <c r="J41" s="1">
        <f>$I$30*O11</f>
        <v>44800</v>
      </c>
      <c r="K41" s="1">
        <f>$I$30*O12</f>
        <v>26880</v>
      </c>
      <c r="L41" s="106">
        <f>$I$30*O13</f>
        <v>16128</v>
      </c>
    </row>
    <row r="42" spans="1:36" s="1" customFormat="1" ht="17.25" x14ac:dyDescent="0.4">
      <c r="B42" s="1" t="s">
        <v>62</v>
      </c>
      <c r="E42" s="1">
        <v>18000</v>
      </c>
      <c r="G42" s="1" t="s">
        <v>63</v>
      </c>
      <c r="I42" s="51">
        <f>E30*O12</f>
        <v>23040</v>
      </c>
      <c r="J42" s="51">
        <f>E30*O13</f>
        <v>13824</v>
      </c>
      <c r="K42" s="51">
        <f>E30*O14</f>
        <v>13824</v>
      </c>
      <c r="L42" s="51">
        <f>E30*O15</f>
        <v>6912</v>
      </c>
      <c r="M42" s="51"/>
    </row>
    <row r="43" spans="1:36" s="1" customFormat="1" x14ac:dyDescent="0.25">
      <c r="B43" s="1" t="s">
        <v>65</v>
      </c>
      <c r="E43" s="1">
        <f>E31</f>
        <v>70000</v>
      </c>
      <c r="G43" s="1" t="s">
        <v>66</v>
      </c>
      <c r="I43" s="1">
        <f>I41-I42</f>
        <v>4960</v>
      </c>
      <c r="J43" s="1">
        <f t="shared" ref="J43:K43" si="0">J41-J42</f>
        <v>30976</v>
      </c>
      <c r="K43" s="1">
        <f t="shared" si="0"/>
        <v>13056</v>
      </c>
      <c r="L43" s="106">
        <f t="shared" ref="L43" si="1">L41-L42</f>
        <v>9216</v>
      </c>
    </row>
    <row r="44" spans="1:36" s="1" customFormat="1" x14ac:dyDescent="0.25">
      <c r="B44" s="1" t="s">
        <v>67</v>
      </c>
      <c r="D44" s="1">
        <f>E30*SUM(O12:O15)</f>
        <v>57600</v>
      </c>
      <c r="L44" s="106"/>
    </row>
    <row r="45" spans="1:36" s="1" customFormat="1" x14ac:dyDescent="0.25">
      <c r="B45" s="1" t="s">
        <v>94</v>
      </c>
      <c r="D45" s="1">
        <f>E43-D44</f>
        <v>12400</v>
      </c>
      <c r="G45" s="1" t="s">
        <v>88</v>
      </c>
      <c r="I45" s="1">
        <f>I34-E34</f>
        <v>50000</v>
      </c>
      <c r="J45" s="1">
        <f>I45</f>
        <v>50000</v>
      </c>
      <c r="K45" s="1">
        <f t="shared" ref="K45:L45" si="2">J45</f>
        <v>50000</v>
      </c>
      <c r="L45" s="106">
        <f t="shared" si="2"/>
        <v>50000</v>
      </c>
    </row>
    <row r="46" spans="1:36" s="1" customFormat="1" ht="17.25" x14ac:dyDescent="0.4">
      <c r="B46" s="1" t="s">
        <v>69</v>
      </c>
      <c r="E46" s="51">
        <f>-L30*D45</f>
        <v>-4216</v>
      </c>
      <c r="G46" s="1" t="s">
        <v>68</v>
      </c>
      <c r="I46" s="1">
        <f>E33-I33</f>
        <v>-25000</v>
      </c>
      <c r="J46" s="1">
        <f>I46</f>
        <v>-25000</v>
      </c>
      <c r="K46" s="1">
        <f t="shared" ref="K46:L46" si="3">J46</f>
        <v>-25000</v>
      </c>
      <c r="L46" s="106">
        <f t="shared" si="3"/>
        <v>-25000</v>
      </c>
    </row>
    <row r="47" spans="1:36" s="1" customFormat="1" ht="17.25" x14ac:dyDescent="0.4">
      <c r="B47" s="1" t="s">
        <v>71</v>
      </c>
      <c r="E47" s="1">
        <f>SUM(E40:E46)</f>
        <v>-71216</v>
      </c>
      <c r="G47" s="1" t="s">
        <v>70</v>
      </c>
      <c r="I47" s="51">
        <f>-I43</f>
        <v>-4960</v>
      </c>
      <c r="J47" s="51">
        <f t="shared" ref="J47:K47" si="4">-J43</f>
        <v>-30976</v>
      </c>
      <c r="K47" s="51">
        <f t="shared" si="4"/>
        <v>-13056</v>
      </c>
      <c r="L47" s="51">
        <f t="shared" ref="L47" si="5">-L43</f>
        <v>-9216</v>
      </c>
      <c r="M47" s="51"/>
    </row>
    <row r="48" spans="1:36" s="1" customFormat="1" x14ac:dyDescent="0.25">
      <c r="G48" s="1" t="s">
        <v>72</v>
      </c>
      <c r="I48" s="1">
        <f>SUM(I45:I47)</f>
        <v>20040</v>
      </c>
      <c r="J48" s="1">
        <f t="shared" ref="J48:K48" si="6">SUM(J45:J47)</f>
        <v>-5976</v>
      </c>
      <c r="K48" s="1">
        <f t="shared" si="6"/>
        <v>11944</v>
      </c>
      <c r="L48" s="106">
        <f t="shared" ref="L48" si="7">SUM(L45:L47)</f>
        <v>15784</v>
      </c>
    </row>
    <row r="49" spans="7:13" s="1" customFormat="1" ht="17.25" x14ac:dyDescent="0.4">
      <c r="G49" s="1" t="s">
        <v>73</v>
      </c>
      <c r="I49" s="51">
        <f>-$L$30*I48</f>
        <v>-6813.6</v>
      </c>
      <c r="J49" s="51">
        <f t="shared" ref="J49:K49" si="8">-$L$30*J48</f>
        <v>2031.8400000000001</v>
      </c>
      <c r="K49" s="51">
        <f t="shared" si="8"/>
        <v>-4060.9600000000005</v>
      </c>
      <c r="L49" s="51">
        <f t="shared" ref="L49" si="9">-$L$30*L48</f>
        <v>-5366.56</v>
      </c>
      <c r="M49" s="51"/>
    </row>
    <row r="50" spans="7:13" s="1" customFormat="1" x14ac:dyDescent="0.25">
      <c r="G50" s="1" t="s">
        <v>74</v>
      </c>
      <c r="I50" s="1">
        <f>SUM(I48:I49)</f>
        <v>13226.4</v>
      </c>
      <c r="J50" s="1">
        <f t="shared" ref="J50:K50" si="10">SUM(J48:J49)</f>
        <v>-3944.16</v>
      </c>
      <c r="K50" s="1">
        <f t="shared" si="10"/>
        <v>7883.0399999999991</v>
      </c>
      <c r="L50" s="106">
        <f t="shared" ref="L50" si="11">SUM(L48:L49)</f>
        <v>10417.439999999999</v>
      </c>
    </row>
    <row r="51" spans="7:13" s="1" customFormat="1" ht="17.25" x14ac:dyDescent="0.4">
      <c r="G51" s="1" t="s">
        <v>75</v>
      </c>
      <c r="I51" s="51">
        <f>-I47</f>
        <v>4960</v>
      </c>
      <c r="J51" s="51">
        <f t="shared" ref="J51:K51" si="12">-J47</f>
        <v>30976</v>
      </c>
      <c r="K51" s="51">
        <f t="shared" si="12"/>
        <v>13056</v>
      </c>
      <c r="L51" s="51">
        <f t="shared" ref="L51" si="13">-L47</f>
        <v>9216</v>
      </c>
      <c r="M51" s="51"/>
    </row>
    <row r="52" spans="7:13" s="1" customFormat="1" x14ac:dyDescent="0.25">
      <c r="G52" s="1" t="s">
        <v>76</v>
      </c>
      <c r="I52" s="1">
        <f>SUM(I50:I51)</f>
        <v>18186.400000000001</v>
      </c>
      <c r="J52" s="1">
        <f t="shared" ref="J52:K52" si="14">SUM(J50:J51)</f>
        <v>27031.84</v>
      </c>
      <c r="K52" s="1">
        <f t="shared" si="14"/>
        <v>20939.04</v>
      </c>
      <c r="L52" s="106">
        <f t="shared" ref="L52" si="15">SUM(L50:L51)</f>
        <v>19633.439999999999</v>
      </c>
    </row>
    <row r="53" spans="7:13" s="1" customFormat="1" x14ac:dyDescent="0.25">
      <c r="G53" s="1" t="s">
        <v>77</v>
      </c>
      <c r="I53" s="1" t="s">
        <v>64</v>
      </c>
      <c r="J53" s="1" t="s">
        <v>64</v>
      </c>
      <c r="K53" s="106" t="s">
        <v>64</v>
      </c>
      <c r="L53" s="106">
        <f>-E42</f>
        <v>-18000</v>
      </c>
    </row>
    <row r="54" spans="7:13" s="1" customFormat="1" ht="17.25" x14ac:dyDescent="0.4">
      <c r="G54" s="1" t="s">
        <v>78</v>
      </c>
      <c r="I54" s="51" t="s">
        <v>64</v>
      </c>
      <c r="J54" s="51" t="s">
        <v>64</v>
      </c>
      <c r="K54" s="51" t="s">
        <v>64</v>
      </c>
      <c r="L54" s="51">
        <f>K62</f>
        <v>13505.279999999999</v>
      </c>
    </row>
    <row r="55" spans="7:13" s="1" customFormat="1" x14ac:dyDescent="0.25">
      <c r="G55" s="1" t="s">
        <v>79</v>
      </c>
      <c r="I55" s="1">
        <f>SUM(I52:I54)</f>
        <v>18186.400000000001</v>
      </c>
      <c r="J55" s="1">
        <f t="shared" ref="J55" si="16">SUM(J52:J54)</f>
        <v>27031.84</v>
      </c>
      <c r="K55" s="1">
        <f>SUM(K52:K54)</f>
        <v>20939.04</v>
      </c>
      <c r="L55" s="106">
        <f>SUM(L52:L54)</f>
        <v>15138.719999999998</v>
      </c>
    </row>
    <row r="56" spans="7:13" s="1" customFormat="1" x14ac:dyDescent="0.25"/>
    <row r="57" spans="7:13" s="1" customFormat="1" x14ac:dyDescent="0.25">
      <c r="I57" s="1" t="s">
        <v>80</v>
      </c>
      <c r="J57" s="1" t="s">
        <v>81</v>
      </c>
      <c r="K57" s="1" t="s">
        <v>82</v>
      </c>
    </row>
    <row r="58" spans="7:13" s="1" customFormat="1" x14ac:dyDescent="0.25">
      <c r="G58" s="1" t="s">
        <v>83</v>
      </c>
      <c r="I58" s="1">
        <f>I32</f>
        <v>20000</v>
      </c>
      <c r="J58" s="1">
        <f>E32</f>
        <v>12000</v>
      </c>
    </row>
    <row r="59" spans="7:13" s="1" customFormat="1" x14ac:dyDescent="0.25">
      <c r="G59" s="1" t="s">
        <v>84</v>
      </c>
      <c r="I59" s="1">
        <f>I30*SUM(O14:O15)</f>
        <v>24192</v>
      </c>
      <c r="J59" s="1">
        <v>0</v>
      </c>
    </row>
    <row r="60" spans="7:13" s="1" customFormat="1" x14ac:dyDescent="0.25">
      <c r="G60" s="1" t="s">
        <v>85</v>
      </c>
      <c r="I60" s="1">
        <f>I58-I59</f>
        <v>-4192</v>
      </c>
      <c r="J60" s="1">
        <f>J58-J59</f>
        <v>12000</v>
      </c>
    </row>
    <row r="61" spans="7:13" s="1" customFormat="1" x14ac:dyDescent="0.25">
      <c r="G61" s="1" t="s">
        <v>86</v>
      </c>
      <c r="I61" s="1">
        <f>-I60*L30</f>
        <v>1425.2800000000002</v>
      </c>
      <c r="J61" s="1">
        <f>-L30*J60</f>
        <v>-4080.0000000000005</v>
      </c>
    </row>
    <row r="62" spans="7:13" s="1" customFormat="1" x14ac:dyDescent="0.25">
      <c r="G62" s="1" t="s">
        <v>87</v>
      </c>
      <c r="I62" s="1">
        <f>I58+I61</f>
        <v>21425.279999999999</v>
      </c>
      <c r="J62" s="1">
        <f>J58+J61</f>
        <v>7920</v>
      </c>
      <c r="K62" s="1">
        <f>I62-J62</f>
        <v>13505.279999999999</v>
      </c>
    </row>
    <row r="63" spans="7:13" s="1" customFormat="1" x14ac:dyDescent="0.25"/>
    <row r="64" spans="7:13"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G39:K39"/>
    <mergeCell ref="B36:M36"/>
  </mergeCells>
  <pageMargins left="0.7" right="0.7" top="0.75" bottom="0.75" header="0.3" footer="0.3"/>
  <pageSetup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6"/>
  <sheetViews>
    <sheetView topLeftCell="A10" zoomScale="130" zoomScaleNormal="130" workbookViewId="0">
      <selection activeCell="E24" sqref="E24"/>
    </sheetView>
  </sheetViews>
  <sheetFormatPr defaultColWidth="8.7109375" defaultRowHeight="15" x14ac:dyDescent="0.25"/>
  <cols>
    <col min="1" max="1" width="3.7109375" style="2" customWidth="1"/>
    <col min="2" max="2" width="9.28515625" style="2"/>
    <col min="3" max="6" width="12.28515625" style="2" customWidth="1"/>
    <col min="7" max="7" width="9.7109375" style="2" bestFit="1" customWidth="1"/>
    <col min="8" max="12" width="11.28515625" style="2" customWidth="1"/>
    <col min="13" max="16384" width="8.7109375" style="2"/>
  </cols>
  <sheetData>
    <row r="2" spans="2:17" ht="23.25" x14ac:dyDescent="0.35">
      <c r="B2" s="39" t="s">
        <v>16</v>
      </c>
    </row>
    <row r="3" spans="2:17" ht="9" customHeight="1" x14ac:dyDescent="0.25"/>
    <row r="4" spans="2:17" ht="19.5" thickBot="1" x14ac:dyDescent="0.35">
      <c r="B4" s="4" t="s">
        <v>23</v>
      </c>
      <c r="H4" s="136" t="s">
        <v>0</v>
      </c>
      <c r="I4" s="136"/>
      <c r="J4" s="136"/>
      <c r="K4" s="136"/>
      <c r="L4" s="136"/>
    </row>
    <row r="5" spans="2:17" ht="15.75" thickBot="1" x14ac:dyDescent="0.3">
      <c r="B5" s="4" t="s">
        <v>40</v>
      </c>
      <c r="H5" s="14" t="s">
        <v>1</v>
      </c>
      <c r="I5" s="15" t="s">
        <v>2</v>
      </c>
      <c r="J5" s="15" t="s">
        <v>3</v>
      </c>
      <c r="K5" s="15" t="s">
        <v>4</v>
      </c>
      <c r="L5" s="16" t="s">
        <v>5</v>
      </c>
    </row>
    <row r="6" spans="2:17" x14ac:dyDescent="0.25">
      <c r="B6" s="4" t="s">
        <v>41</v>
      </c>
      <c r="H6" s="11">
        <v>1</v>
      </c>
      <c r="I6" s="12">
        <v>0.33329999999999999</v>
      </c>
      <c r="J6" s="12">
        <v>0.2</v>
      </c>
      <c r="K6" s="12">
        <v>0.1429</v>
      </c>
      <c r="L6" s="13">
        <v>0.1</v>
      </c>
      <c r="O6" s="2" t="s">
        <v>44</v>
      </c>
      <c r="P6" s="2">
        <v>2</v>
      </c>
      <c r="Q6" s="2">
        <v>1</v>
      </c>
    </row>
    <row r="7" spans="2:17" x14ac:dyDescent="0.25">
      <c r="B7" s="4" t="s">
        <v>42</v>
      </c>
      <c r="H7" s="7">
        <v>2</v>
      </c>
      <c r="I7" s="6">
        <v>0.44450000000000001</v>
      </c>
      <c r="J7" s="6">
        <v>0.32</v>
      </c>
      <c r="K7" s="6">
        <v>0.24490000000000001</v>
      </c>
      <c r="L7" s="8">
        <v>0.18</v>
      </c>
      <c r="O7" s="2" t="s">
        <v>45</v>
      </c>
      <c r="P7" s="2">
        <v>3</v>
      </c>
      <c r="Q7" s="2">
        <v>2</v>
      </c>
    </row>
    <row r="8" spans="2:17" x14ac:dyDescent="0.25">
      <c r="B8" s="4" t="s">
        <v>25</v>
      </c>
      <c r="H8" s="7">
        <v>3</v>
      </c>
      <c r="I8" s="6">
        <v>0.14810000000000001</v>
      </c>
      <c r="J8" s="6">
        <v>0.192</v>
      </c>
      <c r="K8" s="6">
        <v>0.1749</v>
      </c>
      <c r="L8" s="8">
        <v>0.14399999999999999</v>
      </c>
      <c r="O8" s="2" t="s">
        <v>46</v>
      </c>
      <c r="P8" s="2">
        <v>4</v>
      </c>
      <c r="Q8" s="2">
        <v>3</v>
      </c>
    </row>
    <row r="9" spans="2:17" x14ac:dyDescent="0.25">
      <c r="B9" s="56" t="s">
        <v>95</v>
      </c>
      <c r="H9" s="7">
        <v>4</v>
      </c>
      <c r="I9" s="6">
        <v>7.4099999999999999E-2</v>
      </c>
      <c r="J9" s="6">
        <v>0.1152</v>
      </c>
      <c r="K9" s="6">
        <v>0.1249</v>
      </c>
      <c r="L9" s="8">
        <v>0.1152</v>
      </c>
      <c r="O9" s="2" t="s">
        <v>47</v>
      </c>
      <c r="P9" s="2">
        <v>5</v>
      </c>
      <c r="Q9" s="2">
        <v>4</v>
      </c>
    </row>
    <row r="10" spans="2:17" x14ac:dyDescent="0.25">
      <c r="B10" s="56" t="s">
        <v>96</v>
      </c>
      <c r="H10" s="7">
        <v>5</v>
      </c>
      <c r="I10" s="17"/>
      <c r="J10" s="6">
        <v>0.1152</v>
      </c>
      <c r="K10" s="6">
        <v>8.9300000000000004E-2</v>
      </c>
      <c r="L10" s="8">
        <v>9.2200000000000004E-2</v>
      </c>
      <c r="Q10" s="2">
        <v>5</v>
      </c>
    </row>
    <row r="11" spans="2:17" x14ac:dyDescent="0.25">
      <c r="B11" s="4"/>
      <c r="H11" s="7">
        <v>6</v>
      </c>
      <c r="I11" s="17"/>
      <c r="J11" s="6">
        <v>5.7599999999999998E-2</v>
      </c>
      <c r="K11" s="6">
        <v>8.9200000000000002E-2</v>
      </c>
      <c r="L11" s="8">
        <v>7.3700000000000002E-2</v>
      </c>
      <c r="Q11" s="2">
        <v>6</v>
      </c>
    </row>
    <row r="12" spans="2:17" x14ac:dyDescent="0.25">
      <c r="C12" s="2" t="s">
        <v>43</v>
      </c>
      <c r="E12" s="46" t="s">
        <v>44</v>
      </c>
      <c r="H12" s="7">
        <v>7</v>
      </c>
      <c r="I12" s="17"/>
      <c r="J12" s="17"/>
      <c r="K12" s="6">
        <v>8.9300000000000004E-2</v>
      </c>
      <c r="L12" s="8">
        <v>6.5500000000000003E-2</v>
      </c>
      <c r="Q12" s="2">
        <v>7</v>
      </c>
    </row>
    <row r="13" spans="2:17" x14ac:dyDescent="0.25">
      <c r="C13" s="2" t="s">
        <v>48</v>
      </c>
      <c r="E13" s="47">
        <v>65000</v>
      </c>
      <c r="H13" s="7">
        <v>8</v>
      </c>
      <c r="I13" s="17"/>
      <c r="J13" s="17"/>
      <c r="K13" s="6">
        <v>4.4600000000000001E-2</v>
      </c>
      <c r="L13" s="8">
        <v>6.5500000000000003E-2</v>
      </c>
      <c r="Q13" s="2">
        <v>8</v>
      </c>
    </row>
    <row r="14" spans="2:17" x14ac:dyDescent="0.25">
      <c r="C14" s="2" t="s">
        <v>49</v>
      </c>
      <c r="E14" s="46">
        <v>2</v>
      </c>
      <c r="H14" s="7">
        <v>9</v>
      </c>
      <c r="I14" s="17"/>
      <c r="J14" s="17"/>
      <c r="K14" s="17"/>
      <c r="L14" s="8">
        <v>6.5600000000000006E-2</v>
      </c>
      <c r="Q14" s="2">
        <v>9</v>
      </c>
    </row>
    <row r="15" spans="2:17" ht="15.75" thickBot="1" x14ac:dyDescent="0.3">
      <c r="H15" s="7">
        <v>10</v>
      </c>
      <c r="I15" s="17"/>
      <c r="J15" s="17"/>
      <c r="K15" s="17"/>
      <c r="L15" s="8">
        <v>6.5500000000000003E-2</v>
      </c>
      <c r="Q15" s="2">
        <v>10</v>
      </c>
    </row>
    <row r="16" spans="2:17" ht="15.75" thickBot="1" x14ac:dyDescent="0.3">
      <c r="C16" s="2" t="s">
        <v>50</v>
      </c>
      <c r="E16" s="40">
        <f>VLOOKUP(E14,H45:L56,VLOOKUP(E12,O6:P9,2,FALSE),FALSE)</f>
        <v>14443</v>
      </c>
      <c r="H16" s="9">
        <v>11</v>
      </c>
      <c r="I16" s="18"/>
      <c r="J16" s="18"/>
      <c r="K16" s="18"/>
      <c r="L16" s="10">
        <v>3.2800000000000003E-2</v>
      </c>
    </row>
    <row r="18" spans="5:12" ht="15.75" thickBot="1" x14ac:dyDescent="0.3"/>
    <row r="19" spans="5:12" ht="15.75" thickBot="1" x14ac:dyDescent="0.3">
      <c r="H19" s="14" t="s">
        <v>1</v>
      </c>
      <c r="I19" s="15" t="s">
        <v>2</v>
      </c>
      <c r="J19" s="15" t="s">
        <v>3</v>
      </c>
      <c r="K19" s="15" t="s">
        <v>4</v>
      </c>
      <c r="L19" s="16" t="s">
        <v>5</v>
      </c>
    </row>
    <row r="20" spans="5:12" x14ac:dyDescent="0.25">
      <c r="E20" s="2" t="s">
        <v>89</v>
      </c>
      <c r="G20" s="52"/>
      <c r="H20" s="11">
        <v>1</v>
      </c>
      <c r="I20" s="53">
        <f t="shared" ref="I20:L23" si="0">$E$13*I6</f>
        <v>21664.5</v>
      </c>
      <c r="J20" s="53">
        <f t="shared" si="0"/>
        <v>13000</v>
      </c>
      <c r="K20" s="53">
        <f t="shared" si="0"/>
        <v>9288.5</v>
      </c>
      <c r="L20" s="53">
        <f t="shared" si="0"/>
        <v>6500</v>
      </c>
    </row>
    <row r="21" spans="5:12" x14ac:dyDescent="0.25">
      <c r="H21" s="7">
        <v>2</v>
      </c>
      <c r="I21" s="53">
        <f t="shared" si="0"/>
        <v>28892.5</v>
      </c>
      <c r="J21" s="53">
        <f t="shared" si="0"/>
        <v>20800</v>
      </c>
      <c r="K21" s="53">
        <f t="shared" si="0"/>
        <v>15918.5</v>
      </c>
      <c r="L21" s="53">
        <f t="shared" si="0"/>
        <v>11700</v>
      </c>
    </row>
    <row r="22" spans="5:12" x14ac:dyDescent="0.25">
      <c r="H22" s="7">
        <v>3</v>
      </c>
      <c r="I22" s="53">
        <f t="shared" si="0"/>
        <v>9626.5</v>
      </c>
      <c r="J22" s="53">
        <f t="shared" si="0"/>
        <v>12480</v>
      </c>
      <c r="K22" s="53">
        <f t="shared" si="0"/>
        <v>11368.5</v>
      </c>
      <c r="L22" s="53">
        <f t="shared" si="0"/>
        <v>9360</v>
      </c>
    </row>
    <row r="23" spans="5:12" x14ac:dyDescent="0.25">
      <c r="H23" s="7">
        <v>4</v>
      </c>
      <c r="I23" s="53">
        <f t="shared" si="0"/>
        <v>4816.5</v>
      </c>
      <c r="J23" s="53">
        <f t="shared" si="0"/>
        <v>7488</v>
      </c>
      <c r="K23" s="53">
        <f t="shared" si="0"/>
        <v>8118.5</v>
      </c>
      <c r="L23" s="53">
        <f t="shared" si="0"/>
        <v>7488</v>
      </c>
    </row>
    <row r="24" spans="5:12" x14ac:dyDescent="0.25">
      <c r="H24" s="7">
        <v>5</v>
      </c>
      <c r="I24" s="17"/>
      <c r="J24" s="53">
        <f t="shared" ref="J24:L25" si="1">$E$13*J10</f>
        <v>7488</v>
      </c>
      <c r="K24" s="53">
        <f t="shared" si="1"/>
        <v>5804.5</v>
      </c>
      <c r="L24" s="53">
        <f t="shared" si="1"/>
        <v>5993</v>
      </c>
    </row>
    <row r="25" spans="5:12" x14ac:dyDescent="0.25">
      <c r="H25" s="7">
        <v>6</v>
      </c>
      <c r="I25" s="17"/>
      <c r="J25" s="53">
        <f t="shared" si="1"/>
        <v>3744</v>
      </c>
      <c r="K25" s="53">
        <f t="shared" si="1"/>
        <v>5798</v>
      </c>
      <c r="L25" s="53">
        <f t="shared" si="1"/>
        <v>4790.5</v>
      </c>
    </row>
    <row r="26" spans="5:12" x14ac:dyDescent="0.25">
      <c r="H26" s="7">
        <v>7</v>
      </c>
      <c r="I26" s="17"/>
      <c r="J26" s="17"/>
      <c r="K26" s="53">
        <f>$E$13*K12</f>
        <v>5804.5</v>
      </c>
      <c r="L26" s="53">
        <f>$E$13*L12</f>
        <v>4257.5</v>
      </c>
    </row>
    <row r="27" spans="5:12" x14ac:dyDescent="0.25">
      <c r="H27" s="7">
        <v>8</v>
      </c>
      <c r="I27" s="17"/>
      <c r="J27" s="17"/>
      <c r="K27" s="53">
        <f>$E$13*K13</f>
        <v>2899</v>
      </c>
      <c r="L27" s="53">
        <f>$E$13*L13</f>
        <v>4257.5</v>
      </c>
    </row>
    <row r="28" spans="5:12" x14ac:dyDescent="0.25">
      <c r="H28" s="7">
        <v>9</v>
      </c>
      <c r="I28" s="17"/>
      <c r="J28" s="17"/>
      <c r="K28" s="17"/>
      <c r="L28" s="53">
        <f>$E$13*L14</f>
        <v>4264</v>
      </c>
    </row>
    <row r="29" spans="5:12" x14ac:dyDescent="0.25">
      <c r="H29" s="7">
        <v>10</v>
      </c>
      <c r="I29" s="17"/>
      <c r="J29" s="17"/>
      <c r="K29" s="17"/>
      <c r="L29" s="53">
        <f>$E$13*L15</f>
        <v>4257.5</v>
      </c>
    </row>
    <row r="30" spans="5:12" ht="15.75" thickBot="1" x14ac:dyDescent="0.3">
      <c r="H30" s="9">
        <v>11</v>
      </c>
      <c r="I30" s="18"/>
      <c r="J30" s="18"/>
      <c r="K30" s="18"/>
      <c r="L30" s="53">
        <f>$E$13*L16</f>
        <v>2132</v>
      </c>
    </row>
    <row r="31" spans="5:12" ht="15.75" thickBot="1" x14ac:dyDescent="0.3"/>
    <row r="32" spans="5:12" ht="15.75" thickBot="1" x14ac:dyDescent="0.3">
      <c r="H32" s="14" t="s">
        <v>1</v>
      </c>
      <c r="I32" s="15" t="s">
        <v>2</v>
      </c>
      <c r="J32" s="15" t="s">
        <v>3</v>
      </c>
      <c r="K32" s="15" t="s">
        <v>4</v>
      </c>
      <c r="L32" s="16" t="s">
        <v>5</v>
      </c>
    </row>
    <row r="33" spans="5:12" x14ac:dyDescent="0.25">
      <c r="E33" s="2" t="s">
        <v>90</v>
      </c>
      <c r="H33" s="11">
        <v>1</v>
      </c>
      <c r="I33" s="53">
        <f>I20</f>
        <v>21664.5</v>
      </c>
      <c r="J33" s="53">
        <f t="shared" ref="J33:L33" si="2">J20</f>
        <v>13000</v>
      </c>
      <c r="K33" s="53">
        <f t="shared" si="2"/>
        <v>9288.5</v>
      </c>
      <c r="L33" s="53">
        <f t="shared" si="2"/>
        <v>6500</v>
      </c>
    </row>
    <row r="34" spans="5:12" x14ac:dyDescent="0.25">
      <c r="H34" s="7">
        <v>2</v>
      </c>
      <c r="I34" s="53">
        <f>I33+I21</f>
        <v>50557</v>
      </c>
      <c r="J34" s="53">
        <f t="shared" ref="J34:L43" si="3">J33+J21</f>
        <v>33800</v>
      </c>
      <c r="K34" s="53">
        <f t="shared" si="3"/>
        <v>25207</v>
      </c>
      <c r="L34" s="53">
        <f t="shared" si="3"/>
        <v>18200</v>
      </c>
    </row>
    <row r="35" spans="5:12" x14ac:dyDescent="0.25">
      <c r="H35" s="7">
        <v>3</v>
      </c>
      <c r="I35" s="53">
        <f t="shared" ref="I35:I36" si="4">I34+I22</f>
        <v>60183.5</v>
      </c>
      <c r="J35" s="53">
        <f t="shared" si="3"/>
        <v>46280</v>
      </c>
      <c r="K35" s="53">
        <f t="shared" si="3"/>
        <v>36575.5</v>
      </c>
      <c r="L35" s="53">
        <f t="shared" si="3"/>
        <v>27560</v>
      </c>
    </row>
    <row r="36" spans="5:12" x14ac:dyDescent="0.25">
      <c r="H36" s="7">
        <v>4</v>
      </c>
      <c r="I36" s="53">
        <f t="shared" si="4"/>
        <v>65000</v>
      </c>
      <c r="J36" s="53">
        <f t="shared" si="3"/>
        <v>53768</v>
      </c>
      <c r="K36" s="53">
        <f t="shared" si="3"/>
        <v>44694</v>
      </c>
      <c r="L36" s="53">
        <f t="shared" si="3"/>
        <v>35048</v>
      </c>
    </row>
    <row r="37" spans="5:12" x14ac:dyDescent="0.25">
      <c r="H37" s="7">
        <v>5</v>
      </c>
      <c r="I37" s="17"/>
      <c r="J37" s="53">
        <f t="shared" si="3"/>
        <v>61256</v>
      </c>
      <c r="K37" s="53">
        <f t="shared" si="3"/>
        <v>50498.5</v>
      </c>
      <c r="L37" s="53">
        <f t="shared" si="3"/>
        <v>41041</v>
      </c>
    </row>
    <row r="38" spans="5:12" x14ac:dyDescent="0.25">
      <c r="H38" s="7">
        <v>6</v>
      </c>
      <c r="I38" s="17"/>
      <c r="J38" s="53">
        <f t="shared" si="3"/>
        <v>65000</v>
      </c>
      <c r="K38" s="53">
        <f t="shared" si="3"/>
        <v>56296.5</v>
      </c>
      <c r="L38" s="53">
        <f t="shared" si="3"/>
        <v>45831.5</v>
      </c>
    </row>
    <row r="39" spans="5:12" x14ac:dyDescent="0.25">
      <c r="H39" s="7">
        <v>7</v>
      </c>
      <c r="I39" s="17"/>
      <c r="J39" s="17"/>
      <c r="K39" s="53">
        <f t="shared" si="3"/>
        <v>62101</v>
      </c>
      <c r="L39" s="53">
        <f t="shared" si="3"/>
        <v>50089</v>
      </c>
    </row>
    <row r="40" spans="5:12" x14ac:dyDescent="0.25">
      <c r="H40" s="7">
        <v>8</v>
      </c>
      <c r="I40" s="17"/>
      <c r="J40" s="17"/>
      <c r="K40" s="53">
        <f t="shared" si="3"/>
        <v>65000</v>
      </c>
      <c r="L40" s="53">
        <f t="shared" si="3"/>
        <v>54346.5</v>
      </c>
    </row>
    <row r="41" spans="5:12" x14ac:dyDescent="0.25">
      <c r="H41" s="7">
        <v>9</v>
      </c>
      <c r="I41" s="17"/>
      <c r="J41" s="17"/>
      <c r="K41" s="17"/>
      <c r="L41" s="53">
        <f t="shared" si="3"/>
        <v>58610.5</v>
      </c>
    </row>
    <row r="42" spans="5:12" x14ac:dyDescent="0.25">
      <c r="H42" s="7">
        <v>10</v>
      </c>
      <c r="I42" s="17"/>
      <c r="J42" s="17"/>
      <c r="K42" s="17"/>
      <c r="L42" s="53">
        <f t="shared" si="3"/>
        <v>62868</v>
      </c>
    </row>
    <row r="43" spans="5:12" ht="15.75" thickBot="1" x14ac:dyDescent="0.3">
      <c r="H43" s="9">
        <v>11</v>
      </c>
      <c r="I43" s="18"/>
      <c r="J43" s="18"/>
      <c r="K43" s="18"/>
      <c r="L43" s="53">
        <f t="shared" si="3"/>
        <v>65000</v>
      </c>
    </row>
    <row r="44" spans="5:12" ht="15.75" thickBot="1" x14ac:dyDescent="0.3"/>
    <row r="45" spans="5:12" ht="15.75" thickBot="1" x14ac:dyDescent="0.3">
      <c r="H45" s="14" t="s">
        <v>1</v>
      </c>
      <c r="I45" s="15" t="s">
        <v>2</v>
      </c>
      <c r="J45" s="15" t="s">
        <v>3</v>
      </c>
      <c r="K45" s="15" t="s">
        <v>4</v>
      </c>
      <c r="L45" s="16" t="s">
        <v>5</v>
      </c>
    </row>
    <row r="46" spans="5:12" x14ac:dyDescent="0.25">
      <c r="E46" s="2" t="s">
        <v>91</v>
      </c>
      <c r="H46" s="11">
        <v>1</v>
      </c>
      <c r="I46" s="53">
        <f t="shared" ref="I46:L49" si="5">$E$13-I33</f>
        <v>43335.5</v>
      </c>
      <c r="J46" s="53">
        <f t="shared" si="5"/>
        <v>52000</v>
      </c>
      <c r="K46" s="53">
        <f t="shared" si="5"/>
        <v>55711.5</v>
      </c>
      <c r="L46" s="53">
        <f t="shared" si="5"/>
        <v>58500</v>
      </c>
    </row>
    <row r="47" spans="5:12" x14ac:dyDescent="0.25">
      <c r="H47" s="7">
        <v>2</v>
      </c>
      <c r="I47" s="53">
        <f t="shared" si="5"/>
        <v>14443</v>
      </c>
      <c r="J47" s="53">
        <f t="shared" si="5"/>
        <v>31200</v>
      </c>
      <c r="K47" s="53">
        <f t="shared" si="5"/>
        <v>39793</v>
      </c>
      <c r="L47" s="53">
        <f t="shared" si="5"/>
        <v>46800</v>
      </c>
    </row>
    <row r="48" spans="5:12" x14ac:dyDescent="0.25">
      <c r="H48" s="7">
        <v>3</v>
      </c>
      <c r="I48" s="53">
        <f t="shared" si="5"/>
        <v>4816.5</v>
      </c>
      <c r="J48" s="53">
        <f t="shared" si="5"/>
        <v>18720</v>
      </c>
      <c r="K48" s="53">
        <f t="shared" si="5"/>
        <v>28424.5</v>
      </c>
      <c r="L48" s="53">
        <f t="shared" si="5"/>
        <v>37440</v>
      </c>
    </row>
    <row r="49" spans="8:12" x14ac:dyDescent="0.25">
      <c r="H49" s="7">
        <v>4</v>
      </c>
      <c r="I49" s="53">
        <f t="shared" si="5"/>
        <v>0</v>
      </c>
      <c r="J49" s="53">
        <f t="shared" si="5"/>
        <v>11232</v>
      </c>
      <c r="K49" s="53">
        <f t="shared" si="5"/>
        <v>20306</v>
      </c>
      <c r="L49" s="53">
        <f t="shared" si="5"/>
        <v>29952</v>
      </c>
    </row>
    <row r="50" spans="8:12" x14ac:dyDescent="0.25">
      <c r="H50" s="7">
        <v>5</v>
      </c>
      <c r="I50" s="17">
        <v>0</v>
      </c>
      <c r="J50" s="53">
        <f t="shared" ref="J50:L51" si="6">$E$13-J37</f>
        <v>3744</v>
      </c>
      <c r="K50" s="53">
        <f t="shared" si="6"/>
        <v>14501.5</v>
      </c>
      <c r="L50" s="53">
        <f t="shared" si="6"/>
        <v>23959</v>
      </c>
    </row>
    <row r="51" spans="8:12" x14ac:dyDescent="0.25">
      <c r="H51" s="7">
        <v>6</v>
      </c>
      <c r="I51" s="17">
        <v>0</v>
      </c>
      <c r="J51" s="53">
        <f t="shared" si="6"/>
        <v>0</v>
      </c>
      <c r="K51" s="53">
        <f t="shared" si="6"/>
        <v>8703.5</v>
      </c>
      <c r="L51" s="53">
        <f t="shared" si="6"/>
        <v>19168.5</v>
      </c>
    </row>
    <row r="52" spans="8:12" x14ac:dyDescent="0.25">
      <c r="H52" s="7">
        <v>7</v>
      </c>
      <c r="I52" s="17">
        <v>0</v>
      </c>
      <c r="J52" s="17">
        <v>0</v>
      </c>
      <c r="K52" s="53">
        <f>$E$13-K39</f>
        <v>2899</v>
      </c>
      <c r="L52" s="53">
        <f>$E$13-L39</f>
        <v>14911</v>
      </c>
    </row>
    <row r="53" spans="8:12" x14ac:dyDescent="0.25">
      <c r="H53" s="7">
        <v>8</v>
      </c>
      <c r="I53" s="17">
        <v>0</v>
      </c>
      <c r="J53" s="17">
        <v>0</v>
      </c>
      <c r="K53" s="53">
        <f>$E$13-K40</f>
        <v>0</v>
      </c>
      <c r="L53" s="53">
        <f>$E$13-L40</f>
        <v>10653.5</v>
      </c>
    </row>
    <row r="54" spans="8:12" x14ac:dyDescent="0.25">
      <c r="H54" s="7">
        <v>9</v>
      </c>
      <c r="I54" s="17">
        <v>0</v>
      </c>
      <c r="J54" s="17">
        <v>0</v>
      </c>
      <c r="K54" s="17">
        <v>0</v>
      </c>
      <c r="L54" s="53">
        <f>$E$13-L41</f>
        <v>6389.5</v>
      </c>
    </row>
    <row r="55" spans="8:12" x14ac:dyDescent="0.25">
      <c r="H55" s="7">
        <v>10</v>
      </c>
      <c r="I55" s="17">
        <v>0</v>
      </c>
      <c r="J55" s="17">
        <v>0</v>
      </c>
      <c r="K55" s="17">
        <v>0</v>
      </c>
      <c r="L55" s="53">
        <f>$E$13-L42</f>
        <v>2132</v>
      </c>
    </row>
    <row r="56" spans="8:12" ht="15.75" thickBot="1" x14ac:dyDescent="0.3">
      <c r="H56" s="9">
        <v>11</v>
      </c>
      <c r="I56" s="17">
        <v>0</v>
      </c>
      <c r="J56" s="17">
        <v>0</v>
      </c>
      <c r="K56" s="17">
        <v>0</v>
      </c>
      <c r="L56" s="53">
        <f>$E$13-L43</f>
        <v>0</v>
      </c>
    </row>
  </sheetData>
  <mergeCells count="1">
    <mergeCell ref="H4:L4"/>
  </mergeCells>
  <dataValidations count="2">
    <dataValidation type="list" allowBlank="1" showInputMessage="1" showErrorMessage="1" sqref="E12">
      <formula1>$O$6:$O$9</formula1>
    </dataValidation>
    <dataValidation type="list" allowBlank="1" showInputMessage="1" showErrorMessage="1" sqref="E14">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opLeftCell="B13" zoomScale="145" zoomScaleNormal="145" workbookViewId="0">
      <selection activeCell="D26" sqref="D26"/>
    </sheetView>
  </sheetViews>
  <sheetFormatPr defaultRowHeight="15" x14ac:dyDescent="0.25"/>
  <cols>
    <col min="1" max="1" width="5.7109375" customWidth="1"/>
    <col min="2" max="2" width="4.7109375" customWidth="1"/>
    <col min="3" max="3" width="28.28515625" customWidth="1"/>
    <col min="4" max="4" width="22.42578125" customWidth="1"/>
    <col min="5" max="5" width="9.7109375" customWidth="1"/>
    <col min="6" max="6" width="12.5703125" customWidth="1"/>
    <col min="7" max="7" width="9.7109375" bestFit="1" customWidth="1"/>
  </cols>
  <sheetData>
    <row r="1" spans="1:9" ht="12.75" customHeight="1" x14ac:dyDescent="0.25"/>
    <row r="2" spans="1:9" s="21" customFormat="1" ht="23.25" x14ac:dyDescent="0.35">
      <c r="A2" s="31"/>
      <c r="B2" s="32" t="s">
        <v>22</v>
      </c>
    </row>
    <row r="3" spans="1:9" s="21" customFormat="1" ht="8.25" customHeight="1" x14ac:dyDescent="0.25">
      <c r="A3" s="31"/>
    </row>
    <row r="4" spans="1:9" s="21" customFormat="1" ht="90" customHeight="1" x14ac:dyDescent="0.25">
      <c r="A4" s="31"/>
      <c r="C4" s="140" t="s">
        <v>181</v>
      </c>
      <c r="D4" s="140"/>
      <c r="E4" s="140"/>
      <c r="F4" s="140"/>
      <c r="G4" s="140"/>
      <c r="H4" s="140"/>
      <c r="I4" s="38"/>
    </row>
    <row r="5" spans="1:9" s="21" customFormat="1" ht="9.75" customHeight="1" thickBot="1" x14ac:dyDescent="0.3">
      <c r="A5" s="31"/>
    </row>
    <row r="6" spans="1:9" s="21" customFormat="1" ht="30.75" thickBot="1" x14ac:dyDescent="0.3">
      <c r="A6" s="31"/>
      <c r="C6" s="35" t="s">
        <v>14</v>
      </c>
      <c r="D6" s="36" t="s">
        <v>15</v>
      </c>
    </row>
    <row r="7" spans="1:9" s="21" customFormat="1" x14ac:dyDescent="0.25">
      <c r="A7" s="31"/>
      <c r="C7" s="37">
        <v>0</v>
      </c>
      <c r="D7" s="72">
        <v>-50000</v>
      </c>
      <c r="F7" s="21">
        <f>D7</f>
        <v>-50000</v>
      </c>
    </row>
    <row r="8" spans="1:9" s="21" customFormat="1" x14ac:dyDescent="0.25">
      <c r="A8" s="31"/>
      <c r="C8" s="22">
        <v>1</v>
      </c>
      <c r="D8" s="65">
        <v>5000</v>
      </c>
      <c r="F8" s="52">
        <f>PV($D$19,C8,0,-D8)</f>
        <v>4347.826086956522</v>
      </c>
      <c r="G8" s="21">
        <f>F7+F8</f>
        <v>-45652.17391304348</v>
      </c>
      <c r="H8" s="21" t="str">
        <f>IF(G8&lt;0,"",C8)</f>
        <v/>
      </c>
    </row>
    <row r="9" spans="1:9" s="21" customFormat="1" x14ac:dyDescent="0.25">
      <c r="A9" s="31"/>
      <c r="C9" s="22">
        <v>2</v>
      </c>
      <c r="D9" s="65">
        <v>7500</v>
      </c>
      <c r="F9" s="52">
        <f>PV($D$19,C9,0,-D9)</f>
        <v>5671.0775047258985</v>
      </c>
      <c r="G9" s="21">
        <f>G8+F9</f>
        <v>-39981.096408317579</v>
      </c>
      <c r="H9" s="21" t="str">
        <f t="shared" ref="H9:H17" si="0">IF(G9&lt;0,"",C9)</f>
        <v/>
      </c>
    </row>
    <row r="10" spans="1:9" s="21" customFormat="1" x14ac:dyDescent="0.25">
      <c r="A10" s="31"/>
      <c r="C10" s="22">
        <v>3</v>
      </c>
      <c r="D10" s="65">
        <v>8250</v>
      </c>
      <c r="F10" s="52">
        <f>PV($D$19,C10,0,-D10)</f>
        <v>5424.5089175639041</v>
      </c>
      <c r="G10" s="21">
        <f t="shared" ref="G10:G11" si="1">G9+F10</f>
        <v>-34556.587490753678</v>
      </c>
      <c r="H10" s="57" t="str">
        <f t="shared" si="0"/>
        <v/>
      </c>
    </row>
    <row r="11" spans="1:9" s="21" customFormat="1" x14ac:dyDescent="0.25">
      <c r="A11" s="31"/>
      <c r="C11" s="22">
        <v>4</v>
      </c>
      <c r="D11" s="65">
        <v>9500</v>
      </c>
      <c r="F11" s="52">
        <f>PV($D$19,C11,0,-D11)</f>
        <v>5431.6558331338174</v>
      </c>
      <c r="G11" s="21">
        <f t="shared" si="1"/>
        <v>-29124.931657619862</v>
      </c>
      <c r="H11" s="57" t="str">
        <f t="shared" si="0"/>
        <v/>
      </c>
    </row>
    <row r="12" spans="1:9" s="21" customFormat="1" x14ac:dyDescent="0.25">
      <c r="A12" s="31"/>
      <c r="C12" s="22">
        <v>5</v>
      </c>
      <c r="D12" s="65">
        <v>10000</v>
      </c>
      <c r="F12" s="52">
        <f t="shared" ref="F12:F17" si="2">PV($D$19,C12,0,-D12)</f>
        <v>4971.767352982899</v>
      </c>
      <c r="G12" s="57">
        <f t="shared" ref="G12:G17" si="3">G11+F12</f>
        <v>-24153.164304636965</v>
      </c>
      <c r="H12" s="57" t="str">
        <f t="shared" si="0"/>
        <v/>
      </c>
    </row>
    <row r="13" spans="1:9" s="57" customFormat="1" x14ac:dyDescent="0.25">
      <c r="A13" s="58"/>
      <c r="C13" s="33">
        <v>6</v>
      </c>
      <c r="D13" s="34">
        <v>11250</v>
      </c>
      <c r="F13" s="52">
        <f t="shared" si="2"/>
        <v>4863.6854540050099</v>
      </c>
      <c r="G13" s="57">
        <f t="shared" si="3"/>
        <v>-19289.478850631953</v>
      </c>
      <c r="H13" s="57" t="str">
        <f t="shared" si="0"/>
        <v/>
      </c>
    </row>
    <row r="14" spans="1:9" s="21" customFormat="1" x14ac:dyDescent="0.25">
      <c r="A14" s="31"/>
      <c r="C14" s="33">
        <v>7</v>
      </c>
      <c r="D14" s="34">
        <v>10000</v>
      </c>
      <c r="F14" s="52">
        <f t="shared" si="2"/>
        <v>3759.3703992309265</v>
      </c>
      <c r="G14" s="57">
        <f t="shared" si="3"/>
        <v>-15530.108451401025</v>
      </c>
      <c r="H14" s="57" t="str">
        <f t="shared" si="0"/>
        <v/>
      </c>
    </row>
    <row r="15" spans="1:9" s="21" customFormat="1" x14ac:dyDescent="0.25">
      <c r="A15" s="31"/>
      <c r="C15" s="33">
        <v>8</v>
      </c>
      <c r="D15" s="34">
        <v>9500</v>
      </c>
      <c r="F15" s="52">
        <f t="shared" si="2"/>
        <v>3105.5668515385919</v>
      </c>
      <c r="G15" s="57">
        <f t="shared" si="3"/>
        <v>-12424.541599862434</v>
      </c>
      <c r="H15" s="57" t="str">
        <f t="shared" si="0"/>
        <v/>
      </c>
    </row>
    <row r="16" spans="1:9" s="21" customFormat="1" x14ac:dyDescent="0.25">
      <c r="A16" s="31"/>
      <c r="C16" s="33">
        <v>9</v>
      </c>
      <c r="D16" s="34">
        <v>9000</v>
      </c>
      <c r="F16" s="52">
        <f t="shared" si="2"/>
        <v>2558.3617083613117</v>
      </c>
      <c r="G16" s="57">
        <f t="shared" si="3"/>
        <v>-9866.1798915011223</v>
      </c>
      <c r="H16" s="57" t="str">
        <f t="shared" si="0"/>
        <v/>
      </c>
    </row>
    <row r="17" spans="1:8" s="21" customFormat="1" ht="15.75" thickBot="1" x14ac:dyDescent="0.3">
      <c r="A17" s="31"/>
      <c r="C17" s="23">
        <v>10</v>
      </c>
      <c r="D17" s="66">
        <v>8500</v>
      </c>
      <c r="F17" s="52">
        <f t="shared" si="2"/>
        <v>2101.0700020358599</v>
      </c>
      <c r="G17" s="57">
        <f t="shared" si="3"/>
        <v>-7765.1098894652623</v>
      </c>
      <c r="H17" s="57" t="str">
        <f t="shared" si="0"/>
        <v/>
      </c>
    </row>
    <row r="18" spans="1:8" s="21" customFormat="1" x14ac:dyDescent="0.25">
      <c r="A18" s="31"/>
    </row>
    <row r="19" spans="1:8" s="21" customFormat="1" x14ac:dyDescent="0.25">
      <c r="A19" s="31"/>
      <c r="C19" s="21" t="s">
        <v>39</v>
      </c>
      <c r="D19" s="20">
        <v>0.15</v>
      </c>
    </row>
    <row r="20" spans="1:8" ht="15.75" thickBot="1" x14ac:dyDescent="0.3"/>
    <row r="21" spans="1:8" ht="15.75" thickBot="1" x14ac:dyDescent="0.3">
      <c r="C21" s="59" t="s">
        <v>97</v>
      </c>
      <c r="D21" s="141" t="str">
        <f>IF(G17&lt;0,"Never",MIN(H8:H17)&amp;" Years")</f>
        <v>Never</v>
      </c>
      <c r="E21" s="142"/>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2"/>
  <sheetViews>
    <sheetView topLeftCell="A49" zoomScale="115" zoomScaleNormal="115" workbookViewId="0">
      <selection activeCell="H50" sqref="H50"/>
    </sheetView>
  </sheetViews>
  <sheetFormatPr defaultColWidth="9.28515625" defaultRowHeight="15" x14ac:dyDescent="0.25"/>
  <cols>
    <col min="1" max="1" width="5.7109375" style="31" customWidth="1"/>
    <col min="2" max="2" width="14.28515625" style="21" customWidth="1"/>
    <col min="3" max="4" width="11.42578125" style="21" customWidth="1"/>
    <col min="5" max="5" width="9.42578125" style="21" customWidth="1"/>
    <col min="6" max="16384" width="9.28515625" style="21"/>
  </cols>
  <sheetData>
    <row r="2" spans="1:8" ht="23.25" x14ac:dyDescent="0.35">
      <c r="B2" s="32" t="s">
        <v>24</v>
      </c>
    </row>
    <row r="3" spans="1:8" ht="15.75" thickBot="1" x14ac:dyDescent="0.3"/>
    <row r="4" spans="1:8" ht="30.75" thickBot="1" x14ac:dyDescent="0.3">
      <c r="C4" s="24" t="s">
        <v>14</v>
      </c>
      <c r="D4" s="25" t="s">
        <v>15</v>
      </c>
      <c r="F4" s="28" t="s">
        <v>17</v>
      </c>
    </row>
    <row r="5" spans="1:8" ht="15.75" thickBot="1" x14ac:dyDescent="0.3">
      <c r="C5" s="22">
        <v>0</v>
      </c>
      <c r="D5" s="26">
        <v>-18000</v>
      </c>
      <c r="F5" s="29">
        <v>0.12</v>
      </c>
    </row>
    <row r="6" spans="1:8" x14ac:dyDescent="0.25">
      <c r="C6" s="22">
        <v>1</v>
      </c>
      <c r="D6" s="26">
        <v>5000</v>
      </c>
    </row>
    <row r="7" spans="1:8" x14ac:dyDescent="0.25">
      <c r="C7" s="22">
        <v>2</v>
      </c>
      <c r="D7" s="26">
        <v>4250</v>
      </c>
    </row>
    <row r="8" spans="1:8" x14ac:dyDescent="0.25">
      <c r="C8" s="22">
        <v>3</v>
      </c>
      <c r="D8" s="26">
        <v>4500</v>
      </c>
    </row>
    <row r="9" spans="1:8" x14ac:dyDescent="0.25">
      <c r="C9" s="22">
        <v>4</v>
      </c>
      <c r="D9" s="26">
        <v>4000</v>
      </c>
      <c r="H9" s="19"/>
    </row>
    <row r="10" spans="1:8" x14ac:dyDescent="0.25">
      <c r="C10" s="22">
        <v>5</v>
      </c>
      <c r="D10" s="26">
        <v>3400</v>
      </c>
    </row>
    <row r="11" spans="1:8" ht="15.75" thickBot="1" x14ac:dyDescent="0.3">
      <c r="C11" s="23">
        <v>6</v>
      </c>
      <c r="D11" s="27">
        <v>4000</v>
      </c>
    </row>
    <row r="13" spans="1:8" x14ac:dyDescent="0.25">
      <c r="A13" s="31" t="s">
        <v>19</v>
      </c>
      <c r="B13" s="21" t="s">
        <v>183</v>
      </c>
    </row>
    <row r="14" spans="1:8" x14ac:dyDescent="0.25">
      <c r="B14" s="21" t="s">
        <v>182</v>
      </c>
    </row>
    <row r="15" spans="1:8" ht="15.75" thickBot="1" x14ac:dyDescent="0.3"/>
    <row r="16" spans="1:8" ht="15.75" thickBot="1" x14ac:dyDescent="0.3">
      <c r="B16" s="30" t="s">
        <v>18</v>
      </c>
      <c r="C16" s="143">
        <f>NPV(F5,D6:D11)+D5</f>
        <v>-446.78108319025705</v>
      </c>
      <c r="D16" s="144"/>
    </row>
    <row r="19" spans="1:4" x14ac:dyDescent="0.25">
      <c r="A19" s="21" t="s">
        <v>20</v>
      </c>
      <c r="B19" s="21" t="s">
        <v>27</v>
      </c>
    </row>
    <row r="20" spans="1:4" x14ac:dyDescent="0.25">
      <c r="B20" s="21" t="s">
        <v>184</v>
      </c>
    </row>
    <row r="21" spans="1:4" ht="11.25" customHeight="1" thickBot="1" x14ac:dyDescent="0.3"/>
    <row r="22" spans="1:4" ht="15.75" thickBot="1" x14ac:dyDescent="0.3">
      <c r="B22" s="30" t="s">
        <v>18</v>
      </c>
      <c r="C22" s="145">
        <f>IRR(D5:D11)</f>
        <v>0.11072074854767466</v>
      </c>
      <c r="D22" s="146"/>
    </row>
    <row r="26" spans="1:4" x14ac:dyDescent="0.25">
      <c r="A26" s="21" t="s">
        <v>21</v>
      </c>
    </row>
    <row r="27" spans="1:4" x14ac:dyDescent="0.25">
      <c r="A27" s="21"/>
    </row>
    <row r="28" spans="1:4" x14ac:dyDescent="0.25">
      <c r="A28" s="21"/>
    </row>
    <row r="30" spans="1:4" ht="9.75" customHeight="1" x14ac:dyDescent="0.25"/>
    <row r="31" spans="1:4" ht="9.75" customHeight="1" x14ac:dyDescent="0.25"/>
    <row r="32" spans="1:4" ht="9.75" customHeight="1" x14ac:dyDescent="0.25"/>
    <row r="33" spans="3:5" x14ac:dyDescent="0.25">
      <c r="C33" s="48"/>
      <c r="D33" s="48"/>
      <c r="E33" s="48"/>
    </row>
    <row r="34" spans="3:5" x14ac:dyDescent="0.25">
      <c r="C34" s="48"/>
      <c r="D34" s="48"/>
      <c r="E34" s="48"/>
    </row>
    <row r="35" spans="3:5" x14ac:dyDescent="0.25">
      <c r="C35" s="48"/>
      <c r="D35" s="48"/>
      <c r="E35" s="48"/>
    </row>
    <row r="36" spans="3:5" ht="17.25" x14ac:dyDescent="0.4">
      <c r="C36" s="48"/>
      <c r="D36" s="54" t="s">
        <v>92</v>
      </c>
      <c r="E36" s="54" t="s">
        <v>93</v>
      </c>
    </row>
    <row r="37" spans="3:5" x14ac:dyDescent="0.25">
      <c r="C37" s="48"/>
      <c r="D37" s="55">
        <f>PMT(F5,6,-C16,)</f>
        <v>-108.66864993748433</v>
      </c>
      <c r="E37" s="48">
        <f>C16</f>
        <v>-446.78108319025705</v>
      </c>
    </row>
    <row r="38" spans="3:5" x14ac:dyDescent="0.25">
      <c r="C38" s="49">
        <v>0</v>
      </c>
      <c r="D38" s="48">
        <f t="dataTable" ref="D38:E52" dt2D="0" dtr="0" r1="F5"/>
        <v>1191.6666666666667</v>
      </c>
      <c r="E38" s="48">
        <v>7150</v>
      </c>
    </row>
    <row r="39" spans="3:5" x14ac:dyDescent="0.25">
      <c r="C39" s="49">
        <v>0.02</v>
      </c>
      <c r="D39" s="48">
        <v>991.55567652193861</v>
      </c>
      <c r="E39" s="48">
        <v>5554.1305963094019</v>
      </c>
    </row>
    <row r="40" spans="3:5" x14ac:dyDescent="0.25">
      <c r="C40" s="49">
        <v>0.04</v>
      </c>
      <c r="D40" s="48">
        <v>784.52107784356929</v>
      </c>
      <c r="E40" s="48">
        <v>4112.5668570581474</v>
      </c>
    </row>
    <row r="41" spans="3:5" x14ac:dyDescent="0.25">
      <c r="C41" s="49">
        <v>0.06</v>
      </c>
      <c r="D41" s="48">
        <v>570.76718804039535</v>
      </c>
      <c r="E41" s="48">
        <v>2806.6473782367284</v>
      </c>
    </row>
    <row r="42" spans="3:5" x14ac:dyDescent="0.25">
      <c r="C42" s="49">
        <v>0.08</v>
      </c>
      <c r="D42" s="48">
        <v>350.50566030687935</v>
      </c>
      <c r="E42" s="48">
        <v>1620.3454891359615</v>
      </c>
    </row>
    <row r="43" spans="3:5" x14ac:dyDescent="0.25">
      <c r="C43" s="49">
        <v>0.1</v>
      </c>
      <c r="D43" s="48">
        <v>123.95351760910538</v>
      </c>
      <c r="E43" s="48">
        <v>539.84988380303548</v>
      </c>
    </row>
    <row r="44" spans="3:5" x14ac:dyDescent="0.25">
      <c r="C44" s="49">
        <v>0.12</v>
      </c>
      <c r="D44" s="48">
        <v>-108.66864993748433</v>
      </c>
      <c r="E44" s="48">
        <v>-446.78108319025705</v>
      </c>
    </row>
    <row r="45" spans="3:5" x14ac:dyDescent="0.25">
      <c r="C45" s="49">
        <v>0.14000000000000001</v>
      </c>
      <c r="D45" s="48">
        <v>-347.13832026744376</v>
      </c>
      <c r="E45" s="48">
        <v>-1349.9055097711389</v>
      </c>
    </row>
    <row r="46" spans="3:5" x14ac:dyDescent="0.25">
      <c r="C46" s="49">
        <v>0.18</v>
      </c>
      <c r="D46" s="48">
        <v>-840.72906163972198</v>
      </c>
      <c r="E46" s="48">
        <v>-2940.5361183585883</v>
      </c>
    </row>
    <row r="47" spans="3:5" x14ac:dyDescent="0.25">
      <c r="C47" s="49">
        <v>0.2</v>
      </c>
      <c r="D47" s="48">
        <v>-1095.4078179884632</v>
      </c>
      <c r="E47" s="48">
        <v>-3642.7897805212615</v>
      </c>
    </row>
    <row r="48" spans="3:5" x14ac:dyDescent="0.25">
      <c r="C48" s="49">
        <v>0.22</v>
      </c>
      <c r="D48" s="48">
        <v>-1355.051582353937</v>
      </c>
      <c r="E48" s="48">
        <v>-4291.3370266649708</v>
      </c>
    </row>
    <row r="49" spans="3:5" x14ac:dyDescent="0.25">
      <c r="C49" s="49">
        <v>0.24</v>
      </c>
      <c r="D49" s="48">
        <v>-1619.4469820784984</v>
      </c>
      <c r="E49" s="48">
        <v>-4891.4931365225511</v>
      </c>
    </row>
    <row r="50" spans="3:5" x14ac:dyDescent="0.25">
      <c r="C50" s="49">
        <v>0.26</v>
      </c>
      <c r="D50" s="48">
        <v>-1888.3851798922599</v>
      </c>
      <c r="E50" s="48">
        <v>-5447.9474733897514</v>
      </c>
    </row>
    <row r="51" spans="3:5" x14ac:dyDescent="0.25">
      <c r="C51" s="49">
        <v>0.28000000000000003</v>
      </c>
      <c r="D51" s="48">
        <v>-2161.6624651961238</v>
      </c>
      <c r="E51" s="48">
        <v>-5964.8475907742977</v>
      </c>
    </row>
    <row r="52" spans="3:5" x14ac:dyDescent="0.25">
      <c r="C52" s="49">
        <v>0.3</v>
      </c>
      <c r="D52" s="48">
        <v>-2439.0807327985276</v>
      </c>
      <c r="E52" s="48">
        <v>-6445.8707605790914</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2"/>
  <sheetViews>
    <sheetView zoomScale="145" zoomScaleNormal="145" workbookViewId="0">
      <selection activeCell="A7" sqref="A7"/>
    </sheetView>
  </sheetViews>
  <sheetFormatPr defaultColWidth="8.7109375" defaultRowHeight="15" x14ac:dyDescent="0.25"/>
  <cols>
    <col min="1" max="1" width="8.7109375" style="42"/>
    <col min="2" max="2" width="14.42578125" style="42" customWidth="1"/>
    <col min="3" max="3" width="12" style="42" customWidth="1"/>
    <col min="4" max="9" width="8.7109375" style="42"/>
    <col min="10" max="10" width="14.42578125" style="42" customWidth="1"/>
    <col min="11" max="16384" width="8.7109375" style="42"/>
  </cols>
  <sheetData>
    <row r="1" spans="2:12" ht="15.4" customHeight="1" x14ac:dyDescent="0.25"/>
    <row r="2" spans="2:12" ht="23.25" x14ac:dyDescent="0.35">
      <c r="B2" s="44" t="s">
        <v>26</v>
      </c>
    </row>
    <row r="4" spans="2:12" ht="17.25" x14ac:dyDescent="0.25">
      <c r="B4" s="41" t="s">
        <v>1</v>
      </c>
      <c r="C4" s="41" t="s">
        <v>28</v>
      </c>
    </row>
    <row r="5" spans="2:12" x14ac:dyDescent="0.25">
      <c r="B5" s="43">
        <v>0</v>
      </c>
      <c r="C5" s="119">
        <v>-25000</v>
      </c>
      <c r="E5" s="42" t="s">
        <v>29</v>
      </c>
    </row>
    <row r="6" spans="2:12" x14ac:dyDescent="0.25">
      <c r="B6" s="43">
        <v>1</v>
      </c>
      <c r="C6" s="119">
        <v>5300</v>
      </c>
      <c r="E6" s="42" t="s">
        <v>30</v>
      </c>
    </row>
    <row r="7" spans="2:12" x14ac:dyDescent="0.25">
      <c r="B7" s="43">
        <v>2</v>
      </c>
      <c r="C7" s="119">
        <v>6590</v>
      </c>
      <c r="E7" s="42" t="s">
        <v>31</v>
      </c>
    </row>
    <row r="8" spans="2:12" x14ac:dyDescent="0.25">
      <c r="B8" s="43">
        <v>3</v>
      </c>
      <c r="C8" s="119">
        <v>5800</v>
      </c>
      <c r="E8" s="42" t="s">
        <v>34</v>
      </c>
    </row>
    <row r="9" spans="2:12" x14ac:dyDescent="0.25">
      <c r="B9" s="43">
        <v>4</v>
      </c>
      <c r="C9" s="119">
        <v>6350</v>
      </c>
      <c r="E9" s="42" t="s">
        <v>32</v>
      </c>
    </row>
    <row r="10" spans="2:12" x14ac:dyDescent="0.25">
      <c r="B10" s="43">
        <v>5</v>
      </c>
      <c r="C10" s="119">
        <v>7250</v>
      </c>
    </row>
    <row r="11" spans="2:12" x14ac:dyDescent="0.25">
      <c r="C11" s="119"/>
      <c r="L11" s="19"/>
    </row>
    <row r="12" spans="2:12" x14ac:dyDescent="0.25">
      <c r="B12" s="42" t="s">
        <v>33</v>
      </c>
      <c r="C12" s="135">
        <v>9.8250000000000004E-2</v>
      </c>
    </row>
    <row r="13" spans="2:12" ht="15.75" thickBot="1" x14ac:dyDescent="0.3"/>
    <row r="14" spans="2:12" ht="15.75" thickBot="1" x14ac:dyDescent="0.3">
      <c r="B14" s="147" t="str">
        <f>"This project has an MIRR of "&amp;FIXED(MIRR(C5:C10,C12,C12)*100,3)&amp;"% which indicates that the project should be "&amp;IF(MIRR(C5:C10,C12,C12)&gt;C12,"ACCEPTED","REJECTED")</f>
        <v>This project has an MIRR of 8.539% which indicates that the project should be REJECTED</v>
      </c>
      <c r="C14" s="148"/>
      <c r="D14" s="148"/>
      <c r="E14" s="148"/>
      <c r="F14" s="148"/>
      <c r="G14" s="148"/>
      <c r="H14" s="148"/>
      <c r="I14" s="148"/>
      <c r="J14" s="149"/>
    </row>
    <row r="15" spans="2:12" ht="15.75" thickBot="1" x14ac:dyDescent="0.3"/>
    <row r="16" spans="2:12" ht="15.75" thickBot="1" x14ac:dyDescent="0.3">
      <c r="B16" s="150" t="s">
        <v>143</v>
      </c>
      <c r="C16" s="151"/>
      <c r="D16" s="151"/>
      <c r="E16" s="151"/>
      <c r="F16" s="151"/>
      <c r="G16" s="151"/>
      <c r="H16" s="151"/>
      <c r="I16" s="151"/>
      <c r="J16" s="152"/>
    </row>
    <row r="18" spans="2:2" x14ac:dyDescent="0.25">
      <c r="B18" s="42" t="s">
        <v>144</v>
      </c>
    </row>
    <row r="19" spans="2:2" x14ac:dyDescent="0.25">
      <c r="B19" s="42" t="s">
        <v>53</v>
      </c>
    </row>
    <row r="20" spans="2:2" x14ac:dyDescent="0.25">
      <c r="B20" s="42" t="s">
        <v>51</v>
      </c>
    </row>
    <row r="21" spans="2:2" x14ac:dyDescent="0.25">
      <c r="B21" s="42" t="s">
        <v>145</v>
      </c>
    </row>
    <row r="22" spans="2:2" x14ac:dyDescent="0.25">
      <c r="B22" s="42" t="s">
        <v>52</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1"/>
  <sheetViews>
    <sheetView topLeftCell="A10" zoomScale="145" zoomScaleNormal="145" workbookViewId="0">
      <selection activeCell="C2" sqref="C2"/>
    </sheetView>
  </sheetViews>
  <sheetFormatPr defaultRowHeight="15" x14ac:dyDescent="0.25"/>
  <cols>
    <col min="1" max="1" width="4.28515625" customWidth="1"/>
    <col min="2" max="2" width="5.28515625" customWidth="1"/>
    <col min="3" max="3" width="40.28515625" customWidth="1"/>
    <col min="4" max="4" width="10.28515625" customWidth="1"/>
    <col min="5" max="5" width="3.140625" customWidth="1"/>
    <col min="6" max="6" width="9.7109375" customWidth="1"/>
    <col min="7" max="7" width="3" customWidth="1"/>
    <col min="8" max="8" width="13.7109375" customWidth="1"/>
    <col min="9" max="9" width="11.5703125" customWidth="1"/>
    <col min="10" max="13" width="10.28515625" customWidth="1"/>
  </cols>
  <sheetData>
    <row r="2" spans="2:18" ht="23.25" x14ac:dyDescent="0.35">
      <c r="B2" s="90" t="s">
        <v>99</v>
      </c>
      <c r="C2" s="74"/>
      <c r="D2" s="74"/>
      <c r="E2" s="74"/>
      <c r="F2" s="74"/>
      <c r="G2" s="74"/>
      <c r="H2" s="74"/>
      <c r="I2" s="74"/>
      <c r="J2" s="74"/>
      <c r="K2" s="74"/>
      <c r="L2" s="74"/>
      <c r="M2" s="74"/>
      <c r="N2" s="74"/>
      <c r="O2" s="74"/>
      <c r="P2" s="74"/>
      <c r="Q2" s="74"/>
      <c r="R2" s="74"/>
    </row>
    <row r="3" spans="2:18" ht="9" customHeight="1" x14ac:dyDescent="0.25">
      <c r="B3" s="74"/>
      <c r="C3" s="74"/>
      <c r="D3" s="74"/>
      <c r="E3" s="74"/>
      <c r="F3" s="74"/>
      <c r="G3" s="74"/>
      <c r="H3" s="74"/>
      <c r="I3" s="74"/>
      <c r="J3" s="74"/>
      <c r="K3" s="74"/>
      <c r="L3" s="74"/>
      <c r="M3" s="74"/>
      <c r="N3" s="74"/>
      <c r="O3" s="74"/>
      <c r="P3" s="74"/>
      <c r="Q3" s="74"/>
      <c r="R3" s="74"/>
    </row>
    <row r="4" spans="2:18" ht="19.5" thickBot="1" x14ac:dyDescent="0.35">
      <c r="B4" s="76"/>
      <c r="C4" s="74"/>
      <c r="D4" s="74"/>
      <c r="E4" s="74"/>
      <c r="F4" s="74"/>
      <c r="G4" s="74"/>
      <c r="H4" s="74"/>
      <c r="I4" s="136" t="s">
        <v>0</v>
      </c>
      <c r="J4" s="136"/>
      <c r="K4" s="136"/>
      <c r="L4" s="136"/>
      <c r="M4" s="136"/>
      <c r="N4" s="74"/>
      <c r="O4" s="74"/>
      <c r="P4" s="74"/>
      <c r="Q4" s="74"/>
      <c r="R4" s="74"/>
    </row>
    <row r="5" spans="2:18" ht="15.75" thickBot="1" x14ac:dyDescent="0.3">
      <c r="B5" s="76"/>
      <c r="C5" s="74"/>
      <c r="D5" s="74"/>
      <c r="E5" s="74"/>
      <c r="F5" s="74"/>
      <c r="G5" s="74"/>
      <c r="H5" s="74"/>
      <c r="I5" s="85" t="s">
        <v>1</v>
      </c>
      <c r="J5" s="86" t="s">
        <v>2</v>
      </c>
      <c r="K5" s="86" t="s">
        <v>3</v>
      </c>
      <c r="L5" s="86" t="s">
        <v>4</v>
      </c>
      <c r="M5" s="87" t="s">
        <v>5</v>
      </c>
      <c r="N5" s="74"/>
      <c r="O5" s="74"/>
      <c r="P5" s="74"/>
      <c r="Q5" s="74"/>
      <c r="R5" s="74"/>
    </row>
    <row r="6" spans="2:18" x14ac:dyDescent="0.25">
      <c r="B6" s="76"/>
      <c r="C6" s="74"/>
      <c r="D6" s="74"/>
      <c r="E6" s="74"/>
      <c r="F6" s="74"/>
      <c r="G6" s="74"/>
      <c r="H6" s="74"/>
      <c r="I6" s="82">
        <v>1</v>
      </c>
      <c r="J6" s="83">
        <v>0.33329999999999999</v>
      </c>
      <c r="K6" s="83">
        <v>0.2</v>
      </c>
      <c r="L6" s="83">
        <v>0.1429</v>
      </c>
      <c r="M6" s="84">
        <v>0.1</v>
      </c>
      <c r="N6" s="74"/>
      <c r="O6" s="74"/>
      <c r="P6" s="74"/>
      <c r="Q6" s="74"/>
      <c r="R6" s="74">
        <v>1</v>
      </c>
    </row>
    <row r="7" spans="2:18" x14ac:dyDescent="0.25">
      <c r="B7" s="76"/>
      <c r="C7" s="74"/>
      <c r="D7" s="74"/>
      <c r="E7" s="74"/>
      <c r="F7" s="74"/>
      <c r="G7" s="74"/>
      <c r="H7" s="74"/>
      <c r="I7" s="78">
        <v>2</v>
      </c>
      <c r="J7" s="77">
        <v>0.44450000000000001</v>
      </c>
      <c r="K7" s="77">
        <v>0.32</v>
      </c>
      <c r="L7" s="77">
        <v>0.24490000000000001</v>
      </c>
      <c r="M7" s="79">
        <v>0.18</v>
      </c>
      <c r="N7" s="74"/>
      <c r="O7" s="74"/>
      <c r="P7" s="74"/>
      <c r="Q7" s="74"/>
      <c r="R7" s="74">
        <v>2</v>
      </c>
    </row>
    <row r="8" spans="2:18" x14ac:dyDescent="0.25">
      <c r="B8" s="76"/>
      <c r="C8" s="74"/>
      <c r="D8" s="74"/>
      <c r="E8" s="74"/>
      <c r="F8" s="74"/>
      <c r="G8" s="74"/>
      <c r="H8" s="74"/>
      <c r="I8" s="78">
        <v>3</v>
      </c>
      <c r="J8" s="77">
        <v>0.14810000000000001</v>
      </c>
      <c r="K8" s="77">
        <v>0.192</v>
      </c>
      <c r="L8" s="77">
        <v>0.1749</v>
      </c>
      <c r="M8" s="79">
        <v>0.14399999999999999</v>
      </c>
      <c r="N8" s="74"/>
      <c r="O8" s="74"/>
      <c r="P8" s="74"/>
      <c r="Q8" s="74"/>
      <c r="R8" s="74">
        <v>3</v>
      </c>
    </row>
    <row r="9" spans="2:18" x14ac:dyDescent="0.25">
      <c r="B9" s="76"/>
      <c r="C9" s="74"/>
      <c r="D9" s="74"/>
      <c r="E9" s="74"/>
      <c r="F9" s="74"/>
      <c r="G9" s="74"/>
      <c r="H9" s="74"/>
      <c r="I9" s="78">
        <v>4</v>
      </c>
      <c r="J9" s="77">
        <v>7.4099999999999999E-2</v>
      </c>
      <c r="K9" s="77">
        <v>0.1152</v>
      </c>
      <c r="L9" s="77">
        <v>0.1249</v>
      </c>
      <c r="M9" s="79">
        <v>0.1152</v>
      </c>
      <c r="N9" s="74"/>
      <c r="O9" s="74"/>
      <c r="P9" s="74"/>
      <c r="Q9" s="74"/>
      <c r="R9" s="74">
        <v>4</v>
      </c>
    </row>
    <row r="10" spans="2:18" x14ac:dyDescent="0.25">
      <c r="B10" s="76"/>
      <c r="C10" s="74"/>
      <c r="D10" s="74"/>
      <c r="E10" s="74"/>
      <c r="F10" s="74"/>
      <c r="G10" s="74"/>
      <c r="H10" s="74"/>
      <c r="I10" s="78">
        <v>5</v>
      </c>
      <c r="J10" s="88"/>
      <c r="K10" s="77">
        <v>0.1152</v>
      </c>
      <c r="L10" s="77">
        <v>8.9300000000000004E-2</v>
      </c>
      <c r="M10" s="79">
        <v>9.2200000000000004E-2</v>
      </c>
      <c r="N10" s="74"/>
      <c r="O10" s="74"/>
      <c r="P10" s="74"/>
      <c r="Q10" s="74"/>
      <c r="R10" s="74">
        <v>5</v>
      </c>
    </row>
    <row r="11" spans="2:18" x14ac:dyDescent="0.25">
      <c r="B11" s="76"/>
      <c r="C11" s="74"/>
      <c r="D11" s="74"/>
      <c r="E11" s="74"/>
      <c r="F11" s="74"/>
      <c r="G11" s="74"/>
      <c r="H11" s="74"/>
      <c r="I11" s="78">
        <v>6</v>
      </c>
      <c r="J11" s="88"/>
      <c r="K11" s="77">
        <v>5.7599999999999998E-2</v>
      </c>
      <c r="L11" s="77">
        <v>8.9200000000000002E-2</v>
      </c>
      <c r="M11" s="79">
        <v>7.3700000000000002E-2</v>
      </c>
      <c r="N11" s="74"/>
      <c r="O11" s="74"/>
      <c r="P11" s="74"/>
      <c r="Q11" s="74"/>
      <c r="R11" s="74">
        <v>6</v>
      </c>
    </row>
    <row r="12" spans="2:18" x14ac:dyDescent="0.25">
      <c r="B12" s="74"/>
      <c r="C12" s="74"/>
      <c r="D12" s="74"/>
      <c r="E12" s="74"/>
      <c r="F12" s="91"/>
      <c r="G12" s="74"/>
      <c r="H12" s="74"/>
      <c r="I12" s="78">
        <v>7</v>
      </c>
      <c r="J12" s="88"/>
      <c r="K12" s="88"/>
      <c r="L12" s="77">
        <v>8.9300000000000004E-2</v>
      </c>
      <c r="M12" s="79">
        <v>6.5500000000000003E-2</v>
      </c>
      <c r="N12" s="74"/>
      <c r="O12" s="74"/>
      <c r="P12" s="74"/>
      <c r="Q12" s="74"/>
      <c r="R12" s="74">
        <v>7</v>
      </c>
    </row>
    <row r="13" spans="2:18" x14ac:dyDescent="0.25">
      <c r="B13" s="74"/>
      <c r="C13" s="74"/>
      <c r="D13" s="74"/>
      <c r="E13" s="74"/>
      <c r="F13" s="92"/>
      <c r="G13" s="74"/>
      <c r="H13" s="74"/>
      <c r="I13" s="78">
        <v>8</v>
      </c>
      <c r="J13" s="88"/>
      <c r="K13" s="88"/>
      <c r="L13" s="77">
        <v>4.4600000000000001E-2</v>
      </c>
      <c r="M13" s="79">
        <v>6.5500000000000003E-2</v>
      </c>
      <c r="N13" s="74"/>
      <c r="O13" s="74"/>
      <c r="P13" s="74"/>
      <c r="Q13" s="74"/>
      <c r="R13" s="74">
        <v>8</v>
      </c>
    </row>
    <row r="14" spans="2:18" x14ac:dyDescent="0.25">
      <c r="B14" s="74"/>
      <c r="C14" s="75"/>
      <c r="D14" s="75"/>
      <c r="E14" s="75"/>
      <c r="F14" s="75"/>
      <c r="G14" s="75"/>
      <c r="H14" s="74"/>
      <c r="I14" s="78">
        <v>9</v>
      </c>
      <c r="J14" s="88"/>
      <c r="K14" s="88"/>
      <c r="L14" s="88"/>
      <c r="M14" s="79">
        <v>6.5600000000000006E-2</v>
      </c>
      <c r="N14" s="74"/>
      <c r="O14" s="74"/>
      <c r="P14" s="74"/>
      <c r="Q14" s="74"/>
      <c r="R14" s="74">
        <v>9</v>
      </c>
    </row>
    <row r="15" spans="2:18" x14ac:dyDescent="0.25">
      <c r="B15" s="74"/>
      <c r="C15" s="75"/>
      <c r="D15" s="75"/>
      <c r="E15" s="75"/>
      <c r="F15" s="75"/>
      <c r="G15" s="75"/>
      <c r="H15" s="74"/>
      <c r="I15" s="78">
        <v>10</v>
      </c>
      <c r="J15" s="88"/>
      <c r="K15" s="88"/>
      <c r="L15" s="88"/>
      <c r="M15" s="79">
        <v>6.5500000000000003E-2</v>
      </c>
      <c r="N15" s="74"/>
      <c r="O15" s="74"/>
      <c r="P15" s="74"/>
      <c r="Q15" s="74"/>
      <c r="R15" s="74">
        <v>10</v>
      </c>
    </row>
    <row r="16" spans="2:18" ht="15.75" thickBot="1" x14ac:dyDescent="0.3">
      <c r="B16" s="74"/>
      <c r="C16" s="75"/>
      <c r="D16" s="75"/>
      <c r="E16" s="75"/>
      <c r="F16" s="75"/>
      <c r="G16" s="75"/>
      <c r="H16" s="74"/>
      <c r="I16" s="80">
        <v>11</v>
      </c>
      <c r="J16" s="89"/>
      <c r="K16" s="89"/>
      <c r="L16" s="89"/>
      <c r="M16" s="81">
        <v>3.2800000000000003E-2</v>
      </c>
      <c r="N16" s="74"/>
      <c r="O16" s="74"/>
      <c r="P16" s="74"/>
      <c r="Q16" s="74"/>
      <c r="R16" s="74"/>
    </row>
    <row r="17" spans="3:9" x14ac:dyDescent="0.25">
      <c r="C17" s="75"/>
      <c r="D17" s="75"/>
      <c r="E17" s="75"/>
      <c r="F17" s="75"/>
      <c r="G17" s="75"/>
    </row>
    <row r="18" spans="3:9" x14ac:dyDescent="0.25">
      <c r="C18" s="75"/>
      <c r="D18" s="75"/>
      <c r="E18" s="75"/>
      <c r="F18" s="75"/>
      <c r="G18" s="75"/>
    </row>
    <row r="19" spans="3:9" x14ac:dyDescent="0.25">
      <c r="C19" s="75"/>
      <c r="D19" s="75"/>
      <c r="E19" s="75"/>
      <c r="F19" s="75"/>
      <c r="G19" s="75"/>
    </row>
    <row r="20" spans="3:9" x14ac:dyDescent="0.25">
      <c r="C20" s="75"/>
      <c r="D20" s="75"/>
      <c r="E20" s="75"/>
      <c r="F20" s="75"/>
      <c r="G20" s="75"/>
    </row>
    <row r="21" spans="3:9" x14ac:dyDescent="0.25">
      <c r="C21" s="75"/>
      <c r="D21" s="75"/>
      <c r="E21" s="75"/>
      <c r="F21" s="75"/>
      <c r="G21" s="75"/>
    </row>
    <row r="22" spans="3:9" ht="60.75" thickBot="1" x14ac:dyDescent="0.3">
      <c r="C22" s="75"/>
      <c r="D22" s="93" t="s">
        <v>100</v>
      </c>
      <c r="E22" s="94"/>
      <c r="F22" s="93" t="s">
        <v>185</v>
      </c>
      <c r="G22" s="75"/>
      <c r="H22" s="98" t="s">
        <v>108</v>
      </c>
      <c r="I22" s="98" t="s">
        <v>186</v>
      </c>
    </row>
    <row r="23" spans="3:9" ht="14.65" customHeight="1" x14ac:dyDescent="0.25">
      <c r="C23" s="75" t="s">
        <v>101</v>
      </c>
      <c r="D23" s="113">
        <v>43500</v>
      </c>
      <c r="E23" s="113"/>
      <c r="F23" s="113">
        <v>62750</v>
      </c>
      <c r="G23" s="75"/>
      <c r="H23" s="95">
        <v>1</v>
      </c>
      <c r="I23" s="96">
        <f>SUM(K9:K11)*D23</f>
        <v>12527.999999999998</v>
      </c>
    </row>
    <row r="24" spans="3:9" ht="14.65" customHeight="1" x14ac:dyDescent="0.25">
      <c r="C24" s="75" t="s">
        <v>103</v>
      </c>
      <c r="D24" s="113">
        <v>2</v>
      </c>
      <c r="E24" s="113"/>
      <c r="F24" s="113"/>
      <c r="G24" s="75"/>
      <c r="H24" s="95">
        <v>2</v>
      </c>
      <c r="I24" s="122">
        <f>SUM(K10:K11)*D23</f>
        <v>7516.8</v>
      </c>
    </row>
    <row r="25" spans="3:9" ht="14.65" customHeight="1" x14ac:dyDescent="0.25">
      <c r="C25" s="75" t="s">
        <v>187</v>
      </c>
      <c r="D25" s="113">
        <v>13580</v>
      </c>
      <c r="E25" s="113"/>
      <c r="F25" s="113">
        <v>16900</v>
      </c>
      <c r="G25" s="75"/>
      <c r="H25" s="95">
        <v>3</v>
      </c>
      <c r="I25" s="122">
        <f>SUM(K11)*D23</f>
        <v>2505.6</v>
      </c>
    </row>
    <row r="26" spans="3:9" ht="15.75" thickBot="1" x14ac:dyDescent="0.3">
      <c r="C26" s="75"/>
      <c r="D26" s="75"/>
      <c r="E26" s="75"/>
      <c r="F26" s="75"/>
      <c r="G26" s="75"/>
      <c r="H26" s="95">
        <v>4</v>
      </c>
      <c r="I26" s="122">
        <v>0</v>
      </c>
    </row>
    <row r="27" spans="3:9" ht="15.75" thickBot="1" x14ac:dyDescent="0.3">
      <c r="C27" s="75" t="s">
        <v>188</v>
      </c>
      <c r="D27" s="153">
        <f>F35-D35</f>
        <v>9876.2880000000005</v>
      </c>
      <c r="E27" s="154"/>
      <c r="F27" s="155"/>
      <c r="G27" s="75"/>
      <c r="H27" s="95">
        <v>5</v>
      </c>
      <c r="I27" s="122">
        <v>0</v>
      </c>
    </row>
    <row r="28" spans="3:9" x14ac:dyDescent="0.25">
      <c r="C28" s="75"/>
      <c r="D28" s="75"/>
      <c r="E28" s="75"/>
      <c r="F28" s="75"/>
      <c r="G28" s="75"/>
    </row>
    <row r="29" spans="3:9" x14ac:dyDescent="0.25">
      <c r="C29" s="75"/>
      <c r="D29" s="75"/>
      <c r="E29" s="75"/>
      <c r="F29" s="75"/>
      <c r="G29" s="75"/>
    </row>
    <row r="30" spans="3:9" x14ac:dyDescent="0.25">
      <c r="C30" s="75"/>
      <c r="D30" s="75"/>
      <c r="E30" s="75"/>
      <c r="F30" s="75"/>
      <c r="G30" s="75"/>
    </row>
    <row r="31" spans="3:9" x14ac:dyDescent="0.25">
      <c r="C31" s="75" t="s">
        <v>104</v>
      </c>
      <c r="D31" s="75">
        <f>D25</f>
        <v>13580</v>
      </c>
      <c r="E31" s="75"/>
      <c r="F31" s="97">
        <f>F25</f>
        <v>16900</v>
      </c>
      <c r="G31" s="75"/>
    </row>
    <row r="32" spans="3:9" x14ac:dyDescent="0.25">
      <c r="C32" s="75" t="s">
        <v>189</v>
      </c>
      <c r="D32" s="75">
        <f>VLOOKUP(D24,H23:I27,2)</f>
        <v>7516.8</v>
      </c>
      <c r="E32" s="75"/>
      <c r="F32" s="75">
        <f>SUM(K8:K11)*F23</f>
        <v>30120</v>
      </c>
      <c r="G32" s="75"/>
    </row>
    <row r="33" spans="3:7" x14ac:dyDescent="0.25">
      <c r="C33" s="75" t="s">
        <v>105</v>
      </c>
      <c r="D33" s="75">
        <f>D31-D32</f>
        <v>6063.2</v>
      </c>
      <c r="E33" s="97"/>
      <c r="F33" s="97">
        <f>F31-F32</f>
        <v>-13220</v>
      </c>
      <c r="G33" s="75"/>
    </row>
    <row r="34" spans="3:7" x14ac:dyDescent="0.25">
      <c r="C34" s="75" t="s">
        <v>106</v>
      </c>
      <c r="D34" s="75">
        <f>0.34*D33*-1</f>
        <v>-2061.4880000000003</v>
      </c>
      <c r="E34" s="75"/>
      <c r="F34" s="97">
        <f>0.34*F33*-1</f>
        <v>4494.8</v>
      </c>
      <c r="G34" s="75"/>
    </row>
    <row r="35" spans="3:7" x14ac:dyDescent="0.25">
      <c r="C35" s="75" t="s">
        <v>107</v>
      </c>
      <c r="D35" s="75">
        <f>D31+D34</f>
        <v>11518.511999999999</v>
      </c>
      <c r="E35" s="75"/>
      <c r="F35" s="97">
        <f>F31+F34</f>
        <v>21394.799999999999</v>
      </c>
      <c r="G35" s="75"/>
    </row>
    <row r="36" spans="3:7" x14ac:dyDescent="0.25">
      <c r="C36" s="75"/>
      <c r="D36" s="75"/>
      <c r="E36" s="75"/>
      <c r="F36" s="75"/>
      <c r="G36" s="75"/>
    </row>
    <row r="37" spans="3:7" x14ac:dyDescent="0.25">
      <c r="C37" s="75"/>
      <c r="D37" s="75"/>
      <c r="E37" s="75"/>
      <c r="F37" s="75"/>
      <c r="G37" s="75"/>
    </row>
    <row r="38" spans="3:7" x14ac:dyDescent="0.25">
      <c r="C38" s="75"/>
      <c r="D38" s="75"/>
      <c r="E38" s="75"/>
      <c r="F38" s="75"/>
      <c r="G38" s="75"/>
    </row>
    <row r="39" spans="3:7" x14ac:dyDescent="0.25">
      <c r="C39" s="75"/>
      <c r="D39" s="75"/>
      <c r="E39" s="75"/>
      <c r="F39" s="75"/>
      <c r="G39" s="75"/>
    </row>
    <row r="40" spans="3:7" x14ac:dyDescent="0.25">
      <c r="C40" s="75"/>
      <c r="D40" s="75"/>
      <c r="E40" s="75"/>
      <c r="F40" s="75"/>
      <c r="G40" s="75"/>
    </row>
    <row r="41" spans="3:7" x14ac:dyDescent="0.25">
      <c r="C41" s="75"/>
      <c r="D41" s="75"/>
      <c r="E41" s="75"/>
      <c r="F41" s="75"/>
      <c r="G41" s="75"/>
    </row>
    <row r="42" spans="3:7" x14ac:dyDescent="0.25">
      <c r="C42" s="75"/>
      <c r="D42" s="75"/>
      <c r="E42" s="75"/>
      <c r="F42" s="75"/>
      <c r="G42" s="75"/>
    </row>
    <row r="43" spans="3:7" x14ac:dyDescent="0.25">
      <c r="C43" s="75"/>
      <c r="D43" s="75"/>
      <c r="E43" s="75"/>
      <c r="F43" s="75"/>
      <c r="G43" s="75"/>
    </row>
    <row r="44" spans="3:7" x14ac:dyDescent="0.25">
      <c r="C44" s="75"/>
      <c r="D44" s="75"/>
      <c r="E44" s="75"/>
      <c r="F44" s="75"/>
      <c r="G44" s="75"/>
    </row>
    <row r="45" spans="3:7" x14ac:dyDescent="0.25">
      <c r="C45" s="75"/>
      <c r="D45" s="75"/>
      <c r="E45" s="75"/>
      <c r="F45" s="75"/>
      <c r="G45" s="75"/>
    </row>
    <row r="46" spans="3:7" x14ac:dyDescent="0.25">
      <c r="C46" s="75"/>
      <c r="D46" s="75"/>
      <c r="E46" s="75"/>
      <c r="F46" s="75"/>
      <c r="G46" s="75"/>
    </row>
    <row r="47" spans="3:7" x14ac:dyDescent="0.25">
      <c r="C47" s="75"/>
      <c r="D47" s="75"/>
      <c r="E47" s="75"/>
      <c r="F47" s="75"/>
      <c r="G47" s="75"/>
    </row>
    <row r="48" spans="3:7" x14ac:dyDescent="0.25">
      <c r="C48" s="75"/>
      <c r="D48" s="75"/>
      <c r="E48" s="75"/>
      <c r="F48" s="75"/>
      <c r="G48" s="75"/>
    </row>
    <row r="49" spans="3:7" x14ac:dyDescent="0.25">
      <c r="C49" s="75"/>
      <c r="D49" s="75"/>
      <c r="E49" s="75"/>
      <c r="F49" s="75"/>
      <c r="G49" s="75"/>
    </row>
    <row r="50" spans="3:7" x14ac:dyDescent="0.25">
      <c r="C50" s="75"/>
      <c r="D50" s="75"/>
      <c r="E50" s="75"/>
      <c r="F50" s="75"/>
      <c r="G50" s="75"/>
    </row>
    <row r="51" spans="3:7" x14ac:dyDescent="0.25">
      <c r="C51" s="75"/>
      <c r="D51" s="75"/>
      <c r="E51" s="75"/>
      <c r="F51" s="75"/>
      <c r="G51" s="75"/>
    </row>
    <row r="52" spans="3:7" x14ac:dyDescent="0.25">
      <c r="C52" s="75"/>
      <c r="D52" s="75"/>
      <c r="E52" s="75"/>
      <c r="F52" s="75"/>
      <c r="G52" s="75"/>
    </row>
    <row r="53" spans="3:7" x14ac:dyDescent="0.25">
      <c r="C53" s="75"/>
      <c r="D53" s="75"/>
      <c r="E53" s="75"/>
      <c r="F53" s="75"/>
      <c r="G53" s="75"/>
    </row>
    <row r="54" spans="3:7" x14ac:dyDescent="0.25">
      <c r="C54" s="75"/>
      <c r="D54" s="75"/>
      <c r="E54" s="75"/>
      <c r="F54" s="75"/>
      <c r="G54" s="75"/>
    </row>
    <row r="55" spans="3:7" x14ac:dyDescent="0.25">
      <c r="C55" s="75"/>
      <c r="D55" s="75"/>
      <c r="E55" s="75"/>
      <c r="F55" s="75"/>
      <c r="G55" s="75"/>
    </row>
    <row r="56" spans="3:7" x14ac:dyDescent="0.25">
      <c r="C56" s="75"/>
      <c r="D56" s="75"/>
      <c r="E56" s="75"/>
      <c r="F56" s="75"/>
      <c r="G56" s="75"/>
    </row>
    <row r="57" spans="3:7" x14ac:dyDescent="0.25">
      <c r="C57" s="75"/>
      <c r="D57" s="75"/>
      <c r="E57" s="75"/>
      <c r="F57" s="75"/>
      <c r="G57" s="75"/>
    </row>
    <row r="58" spans="3:7" x14ac:dyDescent="0.25">
      <c r="C58" s="75"/>
      <c r="D58" s="75"/>
      <c r="E58" s="75"/>
      <c r="F58" s="75"/>
      <c r="G58" s="75"/>
    </row>
    <row r="59" spans="3:7" x14ac:dyDescent="0.25">
      <c r="C59" s="75"/>
      <c r="D59" s="75"/>
      <c r="E59" s="75"/>
      <c r="F59" s="75"/>
      <c r="G59" s="75"/>
    </row>
    <row r="60" spans="3:7" x14ac:dyDescent="0.25">
      <c r="C60" s="75"/>
      <c r="D60" s="75"/>
      <c r="E60" s="75"/>
      <c r="F60" s="75"/>
      <c r="G60" s="75"/>
    </row>
    <row r="61" spans="3:7" x14ac:dyDescent="0.25">
      <c r="C61" s="75"/>
      <c r="D61" s="75"/>
      <c r="E61" s="75"/>
      <c r="F61" s="75"/>
      <c r="G61" s="75"/>
    </row>
  </sheetData>
  <mergeCells count="2">
    <mergeCell ref="I4:M4"/>
    <mergeCell ref="D27:F27"/>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130" zoomScaleNormal="130" workbookViewId="0">
      <selection activeCell="E15" sqref="E15"/>
    </sheetView>
  </sheetViews>
  <sheetFormatPr defaultColWidth="8.7109375" defaultRowHeight="15" x14ac:dyDescent="0.25"/>
  <cols>
    <col min="1" max="1" width="4" style="31" customWidth="1"/>
    <col min="2" max="2" width="14.28515625" style="21" customWidth="1"/>
    <col min="3" max="4" width="11.42578125" style="21" customWidth="1"/>
    <col min="5" max="5" width="9.42578125" style="21" customWidth="1"/>
    <col min="6" max="16384" width="8.7109375" style="21"/>
  </cols>
  <sheetData>
    <row r="1" spans="1:9" x14ac:dyDescent="0.25">
      <c r="A1" s="58"/>
      <c r="B1" s="57"/>
      <c r="C1" s="57"/>
      <c r="D1" s="57"/>
      <c r="E1" s="57"/>
      <c r="F1" s="57"/>
      <c r="G1" s="57"/>
      <c r="H1" s="57"/>
      <c r="I1" s="57"/>
    </row>
    <row r="2" spans="1:9" ht="23.25" x14ac:dyDescent="0.35">
      <c r="A2" s="58"/>
      <c r="B2" s="68" t="s">
        <v>129</v>
      </c>
      <c r="C2" s="61"/>
      <c r="D2" s="61"/>
      <c r="E2" s="61"/>
      <c r="F2" s="61"/>
      <c r="G2" s="61"/>
      <c r="H2" s="61"/>
      <c r="I2" s="61"/>
    </row>
    <row r="3" spans="1:9" ht="15.75" thickBot="1" x14ac:dyDescent="0.3">
      <c r="A3" s="58"/>
      <c r="B3" s="61"/>
      <c r="C3" s="61"/>
      <c r="D3" s="61"/>
      <c r="E3" s="61"/>
      <c r="F3" s="61"/>
      <c r="G3" s="61"/>
      <c r="H3" s="61"/>
      <c r="I3" s="61"/>
    </row>
    <row r="4" spans="1:9" ht="30.75" thickBot="1" x14ac:dyDescent="0.3">
      <c r="A4" s="58"/>
      <c r="B4" s="61"/>
      <c r="C4" s="69" t="s">
        <v>14</v>
      </c>
      <c r="D4" s="70" t="s">
        <v>15</v>
      </c>
      <c r="E4" s="61"/>
      <c r="F4" s="61"/>
      <c r="G4" s="61"/>
      <c r="H4" s="61"/>
      <c r="I4" s="61"/>
    </row>
    <row r="5" spans="1:9" x14ac:dyDescent="0.25">
      <c r="A5" s="58"/>
      <c r="B5" s="61"/>
      <c r="C5" s="71">
        <v>0</v>
      </c>
      <c r="D5" s="72">
        <v>-35000</v>
      </c>
      <c r="E5" s="61"/>
      <c r="F5" s="61"/>
      <c r="G5" s="61"/>
      <c r="H5" s="61"/>
      <c r="I5" s="61"/>
    </row>
    <row r="6" spans="1:9" x14ac:dyDescent="0.25">
      <c r="A6" s="58"/>
      <c r="B6" s="61"/>
      <c r="C6" s="63">
        <v>1</v>
      </c>
      <c r="D6" s="65">
        <v>4250</v>
      </c>
      <c r="E6" s="61"/>
      <c r="F6" s="60">
        <f>IF(OR(AND(D5&gt;0,D6&lt;0),AND(D5&lt;0,D6&gt;0)),1,0)</f>
        <v>1</v>
      </c>
      <c r="G6" s="61"/>
      <c r="H6" s="61"/>
      <c r="I6" s="61"/>
    </row>
    <row r="7" spans="1:9" x14ac:dyDescent="0.25">
      <c r="A7" s="58"/>
      <c r="B7" s="61"/>
      <c r="C7" s="63">
        <v>2</v>
      </c>
      <c r="D7" s="65">
        <v>5000</v>
      </c>
      <c r="E7" s="61"/>
      <c r="F7" s="60">
        <f t="shared" ref="F7:F15" si="0">IF(OR(AND(D6&gt;0,D7&lt;0),AND(D6&lt;0,D7&gt;0)),1,0)</f>
        <v>0</v>
      </c>
      <c r="G7" s="61"/>
      <c r="H7" s="61"/>
      <c r="I7" s="61"/>
    </row>
    <row r="8" spans="1:9" x14ac:dyDescent="0.25">
      <c r="A8" s="58"/>
      <c r="B8" s="61"/>
      <c r="C8" s="63">
        <v>3</v>
      </c>
      <c r="D8" s="65">
        <v>6500</v>
      </c>
      <c r="E8" s="61"/>
      <c r="F8" s="60">
        <f t="shared" si="0"/>
        <v>0</v>
      </c>
      <c r="G8" s="61"/>
      <c r="H8" s="61"/>
      <c r="I8" s="61"/>
    </row>
    <row r="9" spans="1:9" x14ac:dyDescent="0.25">
      <c r="A9" s="58"/>
      <c r="B9" s="61"/>
      <c r="C9" s="63">
        <v>4</v>
      </c>
      <c r="D9" s="65">
        <v>5000</v>
      </c>
      <c r="E9" s="61"/>
      <c r="F9" s="60">
        <f t="shared" si="0"/>
        <v>0</v>
      </c>
      <c r="G9" s="61"/>
      <c r="H9" s="61"/>
      <c r="I9" s="61"/>
    </row>
    <row r="10" spans="1:9" x14ac:dyDescent="0.25">
      <c r="A10" s="58"/>
      <c r="B10" s="61"/>
      <c r="C10" s="63">
        <v>5</v>
      </c>
      <c r="D10" s="65">
        <v>6500</v>
      </c>
      <c r="E10" s="61"/>
      <c r="F10" s="60">
        <f t="shared" si="0"/>
        <v>0</v>
      </c>
      <c r="G10" s="61"/>
      <c r="H10" s="61"/>
      <c r="I10" s="61"/>
    </row>
    <row r="11" spans="1:9" x14ac:dyDescent="0.25">
      <c r="A11" s="58"/>
      <c r="B11" s="61"/>
      <c r="C11" s="63">
        <v>6</v>
      </c>
      <c r="D11" s="65">
        <v>7000</v>
      </c>
      <c r="E11" s="61"/>
      <c r="F11" s="60">
        <f t="shared" si="0"/>
        <v>0</v>
      </c>
      <c r="G11" s="61"/>
      <c r="H11" s="61"/>
      <c r="I11" s="61"/>
    </row>
    <row r="12" spans="1:9" x14ac:dyDescent="0.25">
      <c r="A12" s="58"/>
      <c r="B12" s="61"/>
      <c r="C12" s="63">
        <v>7</v>
      </c>
      <c r="D12" s="65">
        <v>7500</v>
      </c>
      <c r="E12" s="61"/>
      <c r="F12" s="60">
        <f t="shared" si="0"/>
        <v>0</v>
      </c>
      <c r="G12" s="61"/>
      <c r="H12" s="61"/>
      <c r="I12" s="61"/>
    </row>
    <row r="13" spans="1:9" x14ac:dyDescent="0.25">
      <c r="A13" s="58"/>
      <c r="B13" s="61"/>
      <c r="C13" s="63">
        <v>8</v>
      </c>
      <c r="D13" s="65">
        <v>6000</v>
      </c>
      <c r="E13" s="61"/>
      <c r="F13" s="60">
        <f t="shared" si="0"/>
        <v>0</v>
      </c>
      <c r="G13" s="61"/>
      <c r="H13" s="62"/>
      <c r="I13" s="62"/>
    </row>
    <row r="14" spans="1:9" x14ac:dyDescent="0.25">
      <c r="A14" s="58"/>
      <c r="B14" s="61"/>
      <c r="C14" s="63">
        <v>9</v>
      </c>
      <c r="D14" s="65">
        <v>6500</v>
      </c>
      <c r="E14" s="61"/>
      <c r="F14" s="60">
        <f t="shared" si="0"/>
        <v>0</v>
      </c>
      <c r="G14" s="61"/>
      <c r="H14" s="61"/>
      <c r="I14" s="61"/>
    </row>
    <row r="15" spans="1:9" ht="15.75" thickBot="1" x14ac:dyDescent="0.3">
      <c r="A15" s="58"/>
      <c r="B15" s="61"/>
      <c r="C15" s="64">
        <v>10</v>
      </c>
      <c r="D15" s="66">
        <v>7000</v>
      </c>
      <c r="E15" s="61"/>
      <c r="F15" s="73">
        <f t="shared" si="0"/>
        <v>0</v>
      </c>
      <c r="G15" s="61"/>
      <c r="H15" s="61"/>
      <c r="I15" s="61"/>
    </row>
    <row r="16" spans="1:9" x14ac:dyDescent="0.25">
      <c r="A16" s="58"/>
      <c r="B16" s="57"/>
      <c r="C16" s="57"/>
      <c r="D16" s="57"/>
      <c r="E16" s="57"/>
      <c r="F16" s="60">
        <f>SUM(F6:F15)</f>
        <v>1</v>
      </c>
      <c r="G16" s="57"/>
      <c r="H16" s="57"/>
      <c r="I16" s="57"/>
    </row>
    <row r="17" spans="1:9" x14ac:dyDescent="0.25">
      <c r="A17" s="58"/>
      <c r="B17" s="57"/>
      <c r="C17" s="57"/>
      <c r="D17" s="57"/>
      <c r="E17" s="57"/>
      <c r="F17" s="57"/>
      <c r="G17" s="57"/>
      <c r="H17" s="57"/>
      <c r="I17" s="57"/>
    </row>
    <row r="18" spans="1:9" ht="15.75" thickBot="1" x14ac:dyDescent="0.3">
      <c r="A18" s="58"/>
      <c r="B18" s="61"/>
      <c r="C18" s="61"/>
      <c r="D18" s="61"/>
      <c r="E18" s="57"/>
      <c r="F18" s="57"/>
      <c r="G18" s="57"/>
      <c r="H18" s="57"/>
      <c r="I18" s="57"/>
    </row>
    <row r="19" spans="1:9" ht="15.75" thickBot="1" x14ac:dyDescent="0.3">
      <c r="A19" s="58"/>
      <c r="B19" s="67" t="s">
        <v>18</v>
      </c>
      <c r="C19" s="156">
        <f>IF(F16&gt;1,"Not Applicable",IRR(D5:D15))</f>
        <v>0.1084555286249449</v>
      </c>
      <c r="D19" s="157"/>
      <c r="E19" s="57"/>
      <c r="F19" s="57"/>
      <c r="G19" s="57"/>
      <c r="H19" s="57"/>
      <c r="I19" s="57"/>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9"/>
  <sheetViews>
    <sheetView topLeftCell="A85" zoomScale="130" zoomScaleNormal="130" workbookViewId="0">
      <selection activeCell="B91" sqref="B91"/>
    </sheetView>
  </sheetViews>
  <sheetFormatPr defaultRowHeight="15" x14ac:dyDescent="0.25"/>
  <cols>
    <col min="1" max="1" width="3" customWidth="1"/>
    <col min="2" max="2" width="11.28515625" customWidth="1"/>
    <col min="3" max="3" width="4.85546875" customWidth="1"/>
    <col min="4" max="4" width="5" customWidth="1"/>
    <col min="12" max="12" width="24.5703125" customWidth="1"/>
    <col min="13" max="13" width="36.7109375" customWidth="1"/>
    <col min="14" max="14" width="2" customWidth="1"/>
  </cols>
  <sheetData>
    <row r="2" spans="2:14" ht="21" x14ac:dyDescent="0.35">
      <c r="B2" s="99"/>
      <c r="C2" s="99"/>
      <c r="D2" s="163" t="s">
        <v>159</v>
      </c>
      <c r="E2" s="163"/>
      <c r="F2" s="163"/>
      <c r="G2" s="163"/>
      <c r="H2" s="163"/>
      <c r="I2" s="163"/>
      <c r="J2" s="163"/>
      <c r="K2" s="163"/>
      <c r="L2" s="163"/>
      <c r="M2" s="163"/>
      <c r="N2" s="163"/>
    </row>
    <row r="3" spans="2:14" ht="18.75" x14ac:dyDescent="0.3">
      <c r="B3" s="99"/>
      <c r="C3" s="99"/>
      <c r="D3" s="164" t="s">
        <v>160</v>
      </c>
      <c r="E3" s="164"/>
      <c r="F3" s="164"/>
      <c r="G3" s="164"/>
      <c r="H3" s="164"/>
      <c r="I3" s="164"/>
      <c r="J3" s="164"/>
      <c r="K3" s="164"/>
      <c r="L3" s="164"/>
      <c r="M3" s="164"/>
      <c r="N3" s="164"/>
    </row>
    <row r="4" spans="2:14" s="114" customFormat="1" ht="18.75" x14ac:dyDescent="0.3">
      <c r="D4" s="121"/>
      <c r="E4" s="121"/>
      <c r="F4" s="121"/>
      <c r="G4" s="121"/>
      <c r="H4" s="121"/>
      <c r="I4" s="121"/>
      <c r="J4" s="121"/>
      <c r="K4" s="121"/>
      <c r="L4" s="121"/>
      <c r="M4" s="121"/>
      <c r="N4" s="121"/>
    </row>
    <row r="5" spans="2:14" s="114" customFormat="1" ht="18.75" x14ac:dyDescent="0.3">
      <c r="B5" s="123" t="s">
        <v>161</v>
      </c>
      <c r="D5" s="121"/>
      <c r="E5" s="121"/>
      <c r="F5" s="121"/>
      <c r="G5" s="121"/>
      <c r="H5" s="121"/>
      <c r="I5" s="121"/>
      <c r="J5" s="121"/>
      <c r="K5" s="121"/>
      <c r="L5" s="121"/>
      <c r="M5" s="121"/>
      <c r="N5" s="121"/>
    </row>
    <row r="6" spans="2:14" ht="15.75" thickBot="1" x14ac:dyDescent="0.3">
      <c r="B6" s="99"/>
      <c r="C6" s="99"/>
      <c r="D6" s="99"/>
      <c r="E6" s="99"/>
      <c r="F6" s="99"/>
      <c r="G6" s="99"/>
      <c r="H6" s="99"/>
      <c r="I6" s="99"/>
      <c r="J6" s="99"/>
      <c r="K6" s="99"/>
      <c r="L6" s="99"/>
      <c r="M6" s="99"/>
      <c r="N6" s="99"/>
    </row>
    <row r="7" spans="2:14" ht="16.5" thickBot="1" x14ac:dyDescent="0.3">
      <c r="B7" s="101" t="s">
        <v>120</v>
      </c>
      <c r="C7" s="102" t="s">
        <v>110</v>
      </c>
      <c r="D7" s="160" t="s">
        <v>190</v>
      </c>
      <c r="E7" s="160"/>
      <c r="F7" s="160"/>
      <c r="G7" s="160"/>
      <c r="H7" s="160"/>
      <c r="I7" s="160"/>
      <c r="J7" s="160"/>
      <c r="K7" s="160"/>
      <c r="L7" s="160"/>
      <c r="M7" s="160"/>
      <c r="N7" s="160"/>
    </row>
    <row r="8" spans="2:14" ht="44.25" customHeight="1" x14ac:dyDescent="0.25">
      <c r="B8" s="99"/>
      <c r="C8" s="103"/>
      <c r="D8" s="160"/>
      <c r="E8" s="160"/>
      <c r="F8" s="160"/>
      <c r="G8" s="160"/>
      <c r="H8" s="160"/>
      <c r="I8" s="160"/>
      <c r="J8" s="160"/>
      <c r="K8" s="160"/>
      <c r="L8" s="160"/>
      <c r="M8" s="160"/>
      <c r="N8" s="160"/>
    </row>
    <row r="9" spans="2:14" ht="15.75" x14ac:dyDescent="0.25">
      <c r="B9" s="99"/>
      <c r="C9" s="103"/>
      <c r="D9" s="100" t="s">
        <v>191</v>
      </c>
      <c r="E9" s="99"/>
      <c r="F9" s="99"/>
      <c r="G9" s="99"/>
      <c r="H9" s="99"/>
      <c r="I9" s="99"/>
      <c r="J9" s="99"/>
      <c r="K9" s="99"/>
      <c r="L9" s="99"/>
      <c r="M9" s="99"/>
      <c r="N9" s="99"/>
    </row>
    <row r="10" spans="2:14" ht="15.75" x14ac:dyDescent="0.25">
      <c r="B10" s="99"/>
      <c r="C10" s="103"/>
      <c r="D10" s="100" t="s">
        <v>192</v>
      </c>
      <c r="E10" s="99"/>
      <c r="F10" s="99"/>
      <c r="G10" s="99"/>
      <c r="H10" s="99"/>
      <c r="I10" s="99"/>
      <c r="J10" s="99"/>
      <c r="K10" s="99"/>
      <c r="L10" s="99"/>
      <c r="M10" s="99"/>
      <c r="N10" s="99"/>
    </row>
    <row r="11" spans="2:14" ht="15.75" x14ac:dyDescent="0.25">
      <c r="B11" s="99"/>
      <c r="C11" s="103"/>
      <c r="D11" s="100" t="s">
        <v>193</v>
      </c>
      <c r="E11" s="99"/>
      <c r="F11" s="99"/>
      <c r="G11" s="99"/>
      <c r="H11" s="99"/>
      <c r="I11" s="99"/>
      <c r="J11" s="99"/>
      <c r="K11" s="99"/>
      <c r="L11" s="99"/>
      <c r="M11" s="99"/>
      <c r="N11" s="99"/>
    </row>
    <row r="12" spans="2:14" ht="15.75" x14ac:dyDescent="0.25">
      <c r="B12" s="99"/>
      <c r="C12" s="103"/>
      <c r="D12" s="100" t="s">
        <v>194</v>
      </c>
      <c r="E12" s="99"/>
      <c r="F12" s="99"/>
      <c r="G12" s="99"/>
      <c r="H12" s="99"/>
      <c r="I12" s="99"/>
      <c r="J12" s="99"/>
      <c r="K12" s="99"/>
      <c r="L12" s="99"/>
      <c r="M12" s="99"/>
      <c r="N12" s="99"/>
    </row>
    <row r="13" spans="2:14" ht="15.75" x14ac:dyDescent="0.25">
      <c r="B13" s="99"/>
      <c r="C13" s="103"/>
      <c r="D13" s="100" t="s">
        <v>195</v>
      </c>
      <c r="E13" s="99"/>
      <c r="F13" s="99"/>
      <c r="G13" s="99"/>
      <c r="H13" s="99"/>
      <c r="I13" s="99"/>
      <c r="J13" s="99"/>
      <c r="K13" s="99"/>
      <c r="L13" s="99"/>
      <c r="M13" s="99"/>
      <c r="N13" s="99"/>
    </row>
    <row r="14" spans="2:14" s="114" customFormat="1" ht="16.5" thickBot="1" x14ac:dyDescent="0.3">
      <c r="C14" s="103"/>
      <c r="D14" s="100"/>
    </row>
    <row r="15" spans="2:14" s="114" customFormat="1" ht="16.5" thickBot="1" x14ac:dyDescent="0.3">
      <c r="B15" s="101" t="s">
        <v>116</v>
      </c>
      <c r="C15" s="102" t="s">
        <v>113</v>
      </c>
      <c r="D15" s="160" t="s">
        <v>146</v>
      </c>
      <c r="E15" s="160"/>
      <c r="F15" s="160"/>
      <c r="G15" s="160"/>
      <c r="H15" s="160"/>
      <c r="I15" s="160"/>
      <c r="J15" s="160"/>
      <c r="K15" s="160"/>
      <c r="L15" s="160"/>
      <c r="M15" s="160"/>
      <c r="N15" s="160"/>
    </row>
    <row r="16" spans="2:14" s="114" customFormat="1" ht="23.45" customHeight="1" x14ac:dyDescent="0.25">
      <c r="C16" s="103"/>
      <c r="D16" s="160"/>
      <c r="E16" s="160"/>
      <c r="F16" s="160"/>
      <c r="G16" s="160"/>
      <c r="H16" s="160"/>
      <c r="I16" s="160"/>
      <c r="J16" s="160"/>
      <c r="K16" s="160"/>
      <c r="L16" s="160"/>
      <c r="M16" s="160"/>
      <c r="N16" s="160"/>
    </row>
    <row r="17" spans="2:14" s="114" customFormat="1" ht="15.75" x14ac:dyDescent="0.25">
      <c r="C17" s="103"/>
      <c r="D17" s="100" t="s">
        <v>147</v>
      </c>
      <c r="E17" s="120" t="s">
        <v>136</v>
      </c>
    </row>
    <row r="18" spans="2:14" s="114" customFormat="1" ht="15.75" x14ac:dyDescent="0.25">
      <c r="C18" s="103"/>
      <c r="D18" s="100" t="s">
        <v>148</v>
      </c>
      <c r="E18" s="120" t="s">
        <v>135</v>
      </c>
    </row>
    <row r="19" spans="2:14" s="114" customFormat="1" ht="15.75" x14ac:dyDescent="0.25">
      <c r="C19" s="103"/>
      <c r="D19" s="100" t="s">
        <v>149</v>
      </c>
      <c r="E19" s="120" t="s">
        <v>137</v>
      </c>
    </row>
    <row r="20" spans="2:14" s="114" customFormat="1" ht="15.75" x14ac:dyDescent="0.25">
      <c r="C20" s="103"/>
      <c r="D20" s="100" t="s">
        <v>150</v>
      </c>
      <c r="E20" s="120" t="s">
        <v>138</v>
      </c>
    </row>
    <row r="21" spans="2:14" s="114" customFormat="1" ht="15.75" x14ac:dyDescent="0.25">
      <c r="C21" s="103"/>
      <c r="D21" s="100" t="s">
        <v>156</v>
      </c>
      <c r="E21" s="134" t="s">
        <v>196</v>
      </c>
    </row>
    <row r="22" spans="2:14" s="114" customFormat="1" ht="16.5" thickBot="1" x14ac:dyDescent="0.3">
      <c r="C22" s="103"/>
      <c r="D22" s="100"/>
    </row>
    <row r="23" spans="2:14" s="114" customFormat="1" ht="16.5" thickBot="1" x14ac:dyDescent="0.3">
      <c r="B23" s="101" t="s">
        <v>116</v>
      </c>
      <c r="C23" s="102" t="s">
        <v>117</v>
      </c>
      <c r="D23" s="160" t="s">
        <v>199</v>
      </c>
      <c r="E23" s="160"/>
      <c r="F23" s="160"/>
      <c r="G23" s="160"/>
      <c r="H23" s="160"/>
      <c r="I23" s="160"/>
      <c r="J23" s="160"/>
      <c r="K23" s="160"/>
      <c r="L23" s="160"/>
      <c r="M23" s="160"/>
      <c r="N23" s="160"/>
    </row>
    <row r="24" spans="2:14" s="114" customFormat="1" ht="27" customHeight="1" x14ac:dyDescent="0.25">
      <c r="C24" s="103"/>
      <c r="D24" s="160"/>
      <c r="E24" s="160"/>
      <c r="F24" s="160"/>
      <c r="G24" s="160"/>
      <c r="H24" s="160"/>
      <c r="I24" s="160"/>
      <c r="J24" s="160"/>
      <c r="K24" s="160"/>
      <c r="L24" s="160"/>
      <c r="M24" s="160"/>
      <c r="N24" s="160"/>
    </row>
    <row r="25" spans="2:14" s="114" customFormat="1" ht="15.75" x14ac:dyDescent="0.25">
      <c r="C25" s="103"/>
      <c r="D25" s="100" t="s">
        <v>153</v>
      </c>
      <c r="E25" s="161" t="s">
        <v>197</v>
      </c>
      <c r="F25" s="161"/>
      <c r="G25" s="161"/>
      <c r="H25" s="161"/>
      <c r="I25" s="161"/>
      <c r="J25" s="161"/>
      <c r="K25" s="161"/>
      <c r="L25" s="161"/>
      <c r="M25" s="161"/>
    </row>
    <row r="26" spans="2:14" s="114" customFormat="1" ht="15.75" x14ac:dyDescent="0.25">
      <c r="C26" s="103"/>
      <c r="D26" s="100" t="s">
        <v>154</v>
      </c>
      <c r="E26" s="161" t="s">
        <v>198</v>
      </c>
      <c r="F26" s="161"/>
      <c r="G26" s="161"/>
      <c r="H26" s="161"/>
      <c r="I26" s="161"/>
      <c r="J26" s="161"/>
      <c r="K26" s="161"/>
      <c r="L26" s="161"/>
      <c r="M26" s="161"/>
    </row>
    <row r="27" spans="2:14" s="114" customFormat="1" ht="15.75" x14ac:dyDescent="0.25">
      <c r="C27" s="103"/>
      <c r="D27" s="100" t="s">
        <v>155</v>
      </c>
      <c r="E27" s="120" t="s">
        <v>137</v>
      </c>
    </row>
    <row r="28" spans="2:14" s="114" customFormat="1" ht="15.75" x14ac:dyDescent="0.25">
      <c r="C28" s="103"/>
      <c r="D28" s="100" t="s">
        <v>152</v>
      </c>
      <c r="E28" s="120" t="s">
        <v>138</v>
      </c>
    </row>
    <row r="29" spans="2:14" s="114" customFormat="1" ht="15.75" x14ac:dyDescent="0.25">
      <c r="C29" s="103"/>
      <c r="D29" s="100" t="s">
        <v>156</v>
      </c>
      <c r="E29" s="134" t="s">
        <v>196</v>
      </c>
    </row>
    <row r="30" spans="2:14" s="114" customFormat="1" ht="16.5" thickBot="1" x14ac:dyDescent="0.3">
      <c r="C30" s="103"/>
      <c r="D30" s="100"/>
    </row>
    <row r="31" spans="2:14" s="114" customFormat="1" ht="16.5" thickBot="1" x14ac:dyDescent="0.3">
      <c r="B31" s="101" t="s">
        <v>116</v>
      </c>
      <c r="C31" s="102" t="s">
        <v>119</v>
      </c>
      <c r="D31" s="160" t="s">
        <v>151</v>
      </c>
      <c r="E31" s="160"/>
      <c r="F31" s="160"/>
      <c r="G31" s="160"/>
      <c r="H31" s="160"/>
      <c r="I31" s="160"/>
      <c r="J31" s="160"/>
      <c r="K31" s="160"/>
      <c r="L31" s="160"/>
      <c r="M31" s="160"/>
      <c r="N31" s="160"/>
    </row>
    <row r="32" spans="2:14" s="114" customFormat="1" ht="18" customHeight="1" x14ac:dyDescent="0.25">
      <c r="C32" s="103"/>
      <c r="D32" s="160"/>
      <c r="E32" s="160"/>
      <c r="F32" s="160"/>
      <c r="G32" s="160"/>
      <c r="H32" s="160"/>
      <c r="I32" s="160"/>
      <c r="J32" s="160"/>
      <c r="K32" s="160"/>
      <c r="L32" s="160"/>
      <c r="M32" s="160"/>
      <c r="N32" s="160"/>
    </row>
    <row r="33" spans="2:14" s="114" customFormat="1" ht="15.75" x14ac:dyDescent="0.25">
      <c r="C33" s="103"/>
      <c r="D33" s="100" t="s">
        <v>147</v>
      </c>
      <c r="E33" s="120" t="s">
        <v>139</v>
      </c>
    </row>
    <row r="34" spans="2:14" s="114" customFormat="1" ht="15.75" x14ac:dyDescent="0.25">
      <c r="C34" s="103"/>
      <c r="D34" s="100" t="s">
        <v>148</v>
      </c>
      <c r="E34" s="120" t="s">
        <v>140</v>
      </c>
    </row>
    <row r="35" spans="2:14" s="114" customFormat="1" ht="15.75" x14ac:dyDescent="0.25">
      <c r="C35" s="103"/>
      <c r="D35" s="100" t="s">
        <v>149</v>
      </c>
      <c r="E35" s="120" t="s">
        <v>137</v>
      </c>
    </row>
    <row r="36" spans="2:14" s="114" customFormat="1" ht="15.75" x14ac:dyDescent="0.25">
      <c r="C36" s="103"/>
      <c r="D36" s="100" t="s">
        <v>150</v>
      </c>
      <c r="E36" s="120" t="s">
        <v>138</v>
      </c>
    </row>
    <row r="37" spans="2:14" s="114" customFormat="1" ht="15.75" x14ac:dyDescent="0.25">
      <c r="C37" s="103"/>
      <c r="D37" s="100" t="s">
        <v>156</v>
      </c>
      <c r="E37" s="134" t="s">
        <v>196</v>
      </c>
    </row>
    <row r="38" spans="2:14" s="114" customFormat="1" ht="16.5" thickBot="1" x14ac:dyDescent="0.3">
      <c r="C38" s="103"/>
      <c r="D38" s="100"/>
    </row>
    <row r="39" spans="2:14" s="114" customFormat="1" ht="16.5" thickBot="1" x14ac:dyDescent="0.3">
      <c r="B39" s="101" t="s">
        <v>116</v>
      </c>
      <c r="C39" s="102" t="s">
        <v>121</v>
      </c>
      <c r="D39" s="160" t="s">
        <v>200</v>
      </c>
      <c r="E39" s="160"/>
      <c r="F39" s="160"/>
      <c r="G39" s="160"/>
      <c r="H39" s="160"/>
      <c r="I39" s="160"/>
      <c r="J39" s="160"/>
      <c r="K39" s="160"/>
      <c r="L39" s="160"/>
      <c r="M39" s="160"/>
      <c r="N39" s="160"/>
    </row>
    <row r="40" spans="2:14" s="114" customFormat="1" ht="13.5" customHeight="1" x14ac:dyDescent="0.25">
      <c r="C40" s="103"/>
      <c r="D40" s="160"/>
      <c r="E40" s="160"/>
      <c r="F40" s="160"/>
      <c r="G40" s="160"/>
      <c r="H40" s="160"/>
      <c r="I40" s="160"/>
      <c r="J40" s="160"/>
      <c r="K40" s="160"/>
      <c r="L40" s="160"/>
      <c r="M40" s="160"/>
      <c r="N40" s="160"/>
    </row>
    <row r="41" spans="2:14" s="114" customFormat="1" ht="15.75" x14ac:dyDescent="0.25">
      <c r="C41" s="103"/>
      <c r="D41" s="100" t="s">
        <v>153</v>
      </c>
      <c r="E41" s="161" t="s">
        <v>201</v>
      </c>
      <c r="F41" s="161"/>
      <c r="G41" s="161"/>
      <c r="H41" s="161"/>
      <c r="I41" s="161"/>
      <c r="J41" s="161"/>
      <c r="K41" s="161"/>
      <c r="L41" s="161"/>
      <c r="M41" s="161"/>
    </row>
    <row r="42" spans="2:14" s="114" customFormat="1" ht="15.75" x14ac:dyDescent="0.25">
      <c r="C42" s="103"/>
      <c r="D42" s="100" t="s">
        <v>154</v>
      </c>
      <c r="E42" s="161" t="s">
        <v>202</v>
      </c>
      <c r="F42" s="161"/>
      <c r="G42" s="161"/>
      <c r="H42" s="161"/>
      <c r="I42" s="161"/>
      <c r="J42" s="161"/>
      <c r="K42" s="161"/>
      <c r="L42" s="161"/>
      <c r="M42" s="161"/>
    </row>
    <row r="43" spans="2:14" s="114" customFormat="1" ht="15.75" x14ac:dyDescent="0.25">
      <c r="C43" s="103"/>
      <c r="D43" s="100" t="s">
        <v>155</v>
      </c>
      <c r="E43" s="120" t="s">
        <v>203</v>
      </c>
    </row>
    <row r="44" spans="2:14" s="114" customFormat="1" ht="15.75" x14ac:dyDescent="0.25">
      <c r="C44" s="103"/>
      <c r="D44" s="100" t="s">
        <v>152</v>
      </c>
      <c r="E44" s="120" t="s">
        <v>204</v>
      </c>
    </row>
    <row r="45" spans="2:14" s="114" customFormat="1" ht="15.75" x14ac:dyDescent="0.25">
      <c r="C45" s="103"/>
      <c r="D45" s="100" t="s">
        <v>156</v>
      </c>
      <c r="E45" s="134" t="s">
        <v>205</v>
      </c>
    </row>
    <row r="46" spans="2:14" s="114" customFormat="1" ht="15.75" x14ac:dyDescent="0.25">
      <c r="C46" s="103"/>
      <c r="D46" s="100" t="s">
        <v>206</v>
      </c>
      <c r="E46" s="134" t="s">
        <v>207</v>
      </c>
    </row>
    <row r="47" spans="2:14" s="114" customFormat="1" ht="16.5" thickBot="1" x14ac:dyDescent="0.3">
      <c r="C47" s="103"/>
      <c r="D47" s="100"/>
    </row>
    <row r="48" spans="2:14" s="114" customFormat="1" ht="16.5" thickBot="1" x14ac:dyDescent="0.3">
      <c r="B48" s="101" t="s">
        <v>109</v>
      </c>
      <c r="C48" s="102" t="s">
        <v>123</v>
      </c>
      <c r="D48" s="160" t="s">
        <v>118</v>
      </c>
      <c r="E48" s="160"/>
      <c r="F48" s="160"/>
      <c r="G48" s="160"/>
      <c r="H48" s="160"/>
      <c r="I48" s="160"/>
      <c r="J48" s="160"/>
      <c r="K48" s="160"/>
      <c r="L48" s="160"/>
      <c r="M48" s="160"/>
      <c r="N48" s="160"/>
    </row>
    <row r="49" spans="2:14" s="114" customFormat="1" ht="15.75" x14ac:dyDescent="0.25">
      <c r="C49" s="103"/>
      <c r="D49" s="160"/>
      <c r="E49" s="160"/>
      <c r="F49" s="160"/>
      <c r="G49" s="160"/>
      <c r="H49" s="160"/>
      <c r="I49" s="160"/>
      <c r="J49" s="160"/>
      <c r="K49" s="160"/>
      <c r="L49" s="160"/>
      <c r="M49" s="160"/>
      <c r="N49" s="160"/>
    </row>
    <row r="50" spans="2:14" s="114" customFormat="1" ht="33" customHeight="1" x14ac:dyDescent="0.25">
      <c r="D50" s="100" t="s">
        <v>153</v>
      </c>
      <c r="E50" s="160" t="s">
        <v>209</v>
      </c>
      <c r="F50" s="160"/>
      <c r="G50" s="160"/>
      <c r="H50" s="160"/>
      <c r="I50" s="160"/>
      <c r="J50" s="160"/>
      <c r="K50" s="160"/>
      <c r="L50" s="160"/>
      <c r="M50" s="160"/>
      <c r="N50" s="118"/>
    </row>
    <row r="51" spans="2:14" s="114" customFormat="1" ht="33.6" customHeight="1" x14ac:dyDescent="0.25">
      <c r="D51" s="100" t="s">
        <v>154</v>
      </c>
      <c r="E51" s="160" t="s">
        <v>157</v>
      </c>
      <c r="F51" s="160"/>
      <c r="G51" s="160"/>
      <c r="H51" s="160"/>
      <c r="I51" s="160"/>
      <c r="J51" s="160"/>
      <c r="K51" s="160"/>
      <c r="L51" s="160"/>
      <c r="M51" s="160"/>
      <c r="N51" s="118"/>
    </row>
    <row r="52" spans="2:14" s="114" customFormat="1" ht="23.25" customHeight="1" x14ac:dyDescent="0.25">
      <c r="D52" s="100" t="s">
        <v>155</v>
      </c>
      <c r="E52" s="161" t="s">
        <v>208</v>
      </c>
      <c r="F52" s="161"/>
      <c r="G52" s="161"/>
      <c r="H52" s="161"/>
      <c r="I52" s="161"/>
      <c r="J52" s="161"/>
      <c r="K52" s="161"/>
      <c r="L52" s="161"/>
      <c r="M52" s="161"/>
      <c r="N52" s="118"/>
    </row>
    <row r="53" spans="2:14" s="114" customFormat="1" ht="15.75" x14ac:dyDescent="0.25">
      <c r="D53" s="100" t="s">
        <v>152</v>
      </c>
      <c r="E53" s="161" t="s">
        <v>114</v>
      </c>
      <c r="F53" s="161"/>
      <c r="G53" s="161"/>
      <c r="H53" s="161"/>
      <c r="I53" s="161"/>
      <c r="J53" s="161"/>
      <c r="K53" s="161"/>
      <c r="L53" s="161"/>
      <c r="M53" s="161"/>
      <c r="N53" s="118"/>
    </row>
    <row r="54" spans="2:14" s="114" customFormat="1" ht="15.75" x14ac:dyDescent="0.25">
      <c r="D54" s="104" t="s">
        <v>156</v>
      </c>
      <c r="E54" s="161" t="s">
        <v>115</v>
      </c>
      <c r="F54" s="161"/>
      <c r="G54" s="161"/>
      <c r="H54" s="161"/>
      <c r="I54" s="161"/>
      <c r="J54" s="161"/>
      <c r="K54" s="161"/>
      <c r="L54" s="161"/>
      <c r="M54" s="161"/>
      <c r="N54" s="118"/>
    </row>
    <row r="55" spans="2:14" s="114" customFormat="1" ht="16.5" thickBot="1" x14ac:dyDescent="0.3">
      <c r="C55" s="103"/>
      <c r="D55" s="100"/>
    </row>
    <row r="56" spans="2:14" s="114" customFormat="1" ht="16.5" thickBot="1" x14ac:dyDescent="0.3">
      <c r="B56" s="101" t="s">
        <v>220</v>
      </c>
      <c r="C56" s="102" t="s">
        <v>124</v>
      </c>
      <c r="D56" s="160" t="s">
        <v>210</v>
      </c>
      <c r="E56" s="160"/>
      <c r="F56" s="160"/>
      <c r="G56" s="160"/>
      <c r="H56" s="160"/>
      <c r="I56" s="160"/>
      <c r="J56" s="160"/>
      <c r="K56" s="160"/>
      <c r="L56" s="160"/>
      <c r="M56" s="160"/>
      <c r="N56" s="160"/>
    </row>
    <row r="57" spans="2:14" s="114" customFormat="1" ht="24.75" customHeight="1" x14ac:dyDescent="0.25">
      <c r="C57" s="103"/>
      <c r="D57" s="160"/>
      <c r="E57" s="160"/>
      <c r="F57" s="160"/>
      <c r="G57" s="160"/>
      <c r="H57" s="160"/>
      <c r="I57" s="160"/>
      <c r="J57" s="160"/>
      <c r="K57" s="160"/>
      <c r="L57" s="160"/>
      <c r="M57" s="160"/>
      <c r="N57" s="160"/>
    </row>
    <row r="58" spans="2:14" s="114" customFormat="1" ht="15.75" x14ac:dyDescent="0.25">
      <c r="C58" s="103"/>
      <c r="D58" s="100" t="s">
        <v>111</v>
      </c>
      <c r="E58" s="161" t="b">
        <v>1</v>
      </c>
      <c r="F58" s="161"/>
      <c r="G58" s="161"/>
      <c r="H58" s="161"/>
      <c r="I58" s="161"/>
      <c r="J58" s="161"/>
      <c r="K58" s="161"/>
      <c r="L58" s="161"/>
      <c r="M58" s="161"/>
    </row>
    <row r="59" spans="2:14" s="114" customFormat="1" ht="15.75" x14ac:dyDescent="0.25">
      <c r="C59" s="103"/>
      <c r="D59" s="100" t="s">
        <v>112</v>
      </c>
      <c r="E59" s="161" t="b">
        <v>0</v>
      </c>
      <c r="F59" s="161"/>
      <c r="G59" s="161"/>
      <c r="H59" s="161"/>
      <c r="I59" s="161"/>
      <c r="J59" s="161"/>
      <c r="K59" s="161"/>
      <c r="L59" s="161"/>
      <c r="M59" s="161"/>
    </row>
    <row r="60" spans="2:14" s="114" customFormat="1" ht="16.5" thickBot="1" x14ac:dyDescent="0.3">
      <c r="C60" s="103"/>
      <c r="D60" s="100"/>
    </row>
    <row r="61" spans="2:14" s="114" customFormat="1" ht="16.5" thickBot="1" x14ac:dyDescent="0.3">
      <c r="B61" s="101" t="s">
        <v>221</v>
      </c>
      <c r="C61" s="102" t="s">
        <v>125</v>
      </c>
      <c r="D61" s="160" t="s">
        <v>211</v>
      </c>
      <c r="E61" s="160"/>
      <c r="F61" s="160"/>
      <c r="G61" s="160"/>
      <c r="H61" s="160"/>
      <c r="I61" s="160"/>
      <c r="J61" s="160"/>
      <c r="K61" s="160"/>
      <c r="L61" s="160"/>
      <c r="M61" s="160"/>
      <c r="N61" s="160"/>
    </row>
    <row r="62" spans="2:14" s="114" customFormat="1" ht="13.5" customHeight="1" x14ac:dyDescent="0.25">
      <c r="C62" s="103"/>
      <c r="D62" s="160"/>
      <c r="E62" s="160"/>
      <c r="F62" s="160"/>
      <c r="G62" s="160"/>
      <c r="H62" s="160"/>
      <c r="I62" s="160"/>
      <c r="J62" s="160"/>
      <c r="K62" s="160"/>
      <c r="L62" s="160"/>
      <c r="M62" s="160"/>
      <c r="N62" s="160"/>
    </row>
    <row r="63" spans="2:14" s="114" customFormat="1" ht="15.75" x14ac:dyDescent="0.25">
      <c r="C63" s="103"/>
      <c r="D63" s="100" t="s">
        <v>111</v>
      </c>
      <c r="E63" s="161" t="b">
        <v>1</v>
      </c>
      <c r="F63" s="161"/>
      <c r="G63" s="161"/>
      <c r="H63" s="161"/>
      <c r="I63" s="161"/>
      <c r="J63" s="161"/>
      <c r="K63" s="161"/>
      <c r="L63" s="161"/>
      <c r="M63" s="161"/>
    </row>
    <row r="64" spans="2:14" s="114" customFormat="1" ht="15.75" x14ac:dyDescent="0.25">
      <c r="C64" s="103"/>
      <c r="D64" s="100" t="s">
        <v>112</v>
      </c>
      <c r="E64" s="161" t="b">
        <v>0</v>
      </c>
      <c r="F64" s="161"/>
      <c r="G64" s="161"/>
      <c r="H64" s="161"/>
      <c r="I64" s="161"/>
      <c r="J64" s="161"/>
      <c r="K64" s="161"/>
      <c r="L64" s="161"/>
      <c r="M64" s="161"/>
    </row>
    <row r="65" spans="2:14" s="114" customFormat="1" ht="16.5" thickBot="1" x14ac:dyDescent="0.3">
      <c r="C65" s="103"/>
      <c r="D65" s="100"/>
    </row>
    <row r="66" spans="2:14" s="114" customFormat="1" ht="16.5" thickBot="1" x14ac:dyDescent="0.3">
      <c r="B66" s="101" t="s">
        <v>220</v>
      </c>
      <c r="C66" s="102" t="s">
        <v>126</v>
      </c>
      <c r="D66" s="160" t="s">
        <v>158</v>
      </c>
      <c r="E66" s="160"/>
      <c r="F66" s="160"/>
      <c r="G66" s="160"/>
      <c r="H66" s="160"/>
      <c r="I66" s="160"/>
      <c r="J66" s="160"/>
      <c r="K66" s="160"/>
      <c r="L66" s="160"/>
      <c r="M66" s="160"/>
      <c r="N66" s="160"/>
    </row>
    <row r="67" spans="2:14" s="114" customFormat="1" ht="13.5" customHeight="1" x14ac:dyDescent="0.25">
      <c r="C67" s="103"/>
      <c r="D67" s="160"/>
      <c r="E67" s="160"/>
      <c r="F67" s="160"/>
      <c r="G67" s="160"/>
      <c r="H67" s="160"/>
      <c r="I67" s="160"/>
      <c r="J67" s="160"/>
      <c r="K67" s="160"/>
      <c r="L67" s="160"/>
      <c r="M67" s="160"/>
      <c r="N67" s="160"/>
    </row>
    <row r="68" spans="2:14" s="114" customFormat="1" ht="15.75" x14ac:dyDescent="0.25">
      <c r="C68" s="103"/>
      <c r="D68" s="100" t="s">
        <v>111</v>
      </c>
      <c r="E68" s="161" t="b">
        <v>1</v>
      </c>
      <c r="F68" s="161"/>
      <c r="G68" s="161"/>
      <c r="H68" s="161"/>
      <c r="I68" s="161"/>
      <c r="J68" s="161"/>
      <c r="K68" s="161"/>
      <c r="L68" s="161"/>
      <c r="M68" s="161"/>
    </row>
    <row r="69" spans="2:14" s="114" customFormat="1" ht="15.75" x14ac:dyDescent="0.25">
      <c r="C69" s="103"/>
      <c r="D69" s="100" t="s">
        <v>112</v>
      </c>
      <c r="E69" s="161" t="b">
        <v>0</v>
      </c>
      <c r="F69" s="161"/>
      <c r="G69" s="161"/>
      <c r="H69" s="161"/>
      <c r="I69" s="161"/>
      <c r="J69" s="161"/>
      <c r="K69" s="161"/>
      <c r="L69" s="161"/>
      <c r="M69" s="161"/>
    </row>
    <row r="70" spans="2:14" s="114" customFormat="1" ht="16.5" thickBot="1" x14ac:dyDescent="0.3">
      <c r="C70" s="103"/>
      <c r="D70" s="100"/>
    </row>
    <row r="71" spans="2:14" s="114" customFormat="1" ht="16.5" thickBot="1" x14ac:dyDescent="0.3">
      <c r="B71" s="101" t="s">
        <v>220</v>
      </c>
      <c r="C71" s="102" t="s">
        <v>127</v>
      </c>
      <c r="D71" s="160" t="s">
        <v>212</v>
      </c>
      <c r="E71" s="160"/>
      <c r="F71" s="160"/>
      <c r="G71" s="160"/>
      <c r="H71" s="160"/>
      <c r="I71" s="160"/>
      <c r="J71" s="160"/>
      <c r="K71" s="160"/>
      <c r="L71" s="160"/>
      <c r="M71" s="160"/>
      <c r="N71" s="160"/>
    </row>
    <row r="72" spans="2:14" s="114" customFormat="1" ht="24" customHeight="1" x14ac:dyDescent="0.25">
      <c r="C72" s="103"/>
      <c r="D72" s="160"/>
      <c r="E72" s="160"/>
      <c r="F72" s="160"/>
      <c r="G72" s="160"/>
      <c r="H72" s="160"/>
      <c r="I72" s="160"/>
      <c r="J72" s="160"/>
      <c r="K72" s="160"/>
      <c r="L72" s="160"/>
      <c r="M72" s="160"/>
      <c r="N72" s="160"/>
    </row>
    <row r="73" spans="2:14" s="114" customFormat="1" ht="15.75" x14ac:dyDescent="0.25">
      <c r="C73" s="103"/>
      <c r="D73" s="100" t="s">
        <v>111</v>
      </c>
      <c r="E73" s="161" t="b">
        <v>1</v>
      </c>
      <c r="F73" s="161"/>
      <c r="G73" s="161"/>
      <c r="H73" s="161"/>
      <c r="I73" s="161"/>
      <c r="J73" s="161"/>
      <c r="K73" s="161"/>
      <c r="L73" s="161"/>
      <c r="M73" s="161"/>
    </row>
    <row r="74" spans="2:14" s="114" customFormat="1" ht="15.75" x14ac:dyDescent="0.25">
      <c r="C74" s="103"/>
      <c r="D74" s="100" t="s">
        <v>112</v>
      </c>
      <c r="E74" s="161" t="b">
        <v>0</v>
      </c>
      <c r="F74" s="161"/>
      <c r="G74" s="161"/>
      <c r="H74" s="161"/>
      <c r="I74" s="161"/>
      <c r="J74" s="161"/>
      <c r="K74" s="161"/>
      <c r="L74" s="161"/>
      <c r="M74" s="161"/>
    </row>
    <row r="75" spans="2:14" s="114" customFormat="1" ht="16.5" thickBot="1" x14ac:dyDescent="0.3">
      <c r="C75" s="103"/>
      <c r="D75" s="100"/>
      <c r="E75" s="118"/>
      <c r="F75" s="118"/>
      <c r="G75" s="118"/>
      <c r="H75" s="118"/>
      <c r="I75" s="118"/>
      <c r="J75" s="118"/>
      <c r="K75" s="118"/>
      <c r="L75" s="118"/>
      <c r="M75" s="118"/>
    </row>
    <row r="76" spans="2:14" s="114" customFormat="1" ht="16.5" thickBot="1" x14ac:dyDescent="0.3">
      <c r="B76" s="101" t="s">
        <v>220</v>
      </c>
      <c r="C76" s="102" t="s">
        <v>141</v>
      </c>
      <c r="D76" s="160" t="s">
        <v>219</v>
      </c>
      <c r="E76" s="160"/>
      <c r="F76" s="160"/>
      <c r="G76" s="160"/>
      <c r="H76" s="160"/>
      <c r="I76" s="160"/>
      <c r="J76" s="160"/>
      <c r="K76" s="160"/>
      <c r="L76" s="160"/>
      <c r="M76" s="160"/>
      <c r="N76" s="160"/>
    </row>
    <row r="77" spans="2:14" s="114" customFormat="1" ht="24" customHeight="1" x14ac:dyDescent="0.25">
      <c r="C77" s="103"/>
      <c r="D77" s="160"/>
      <c r="E77" s="160"/>
      <c r="F77" s="160"/>
      <c r="G77" s="160"/>
      <c r="H77" s="160"/>
      <c r="I77" s="160"/>
      <c r="J77" s="160"/>
      <c r="K77" s="160"/>
      <c r="L77" s="160"/>
      <c r="M77" s="160"/>
      <c r="N77" s="160"/>
    </row>
    <row r="78" spans="2:14" s="114" customFormat="1" ht="15.75" x14ac:dyDescent="0.25">
      <c r="C78" s="103"/>
      <c r="D78" s="100" t="s">
        <v>111</v>
      </c>
      <c r="E78" s="161" t="b">
        <v>1</v>
      </c>
      <c r="F78" s="161"/>
      <c r="G78" s="161"/>
      <c r="H78" s="161"/>
      <c r="I78" s="161"/>
      <c r="J78" s="161"/>
      <c r="K78" s="161"/>
      <c r="L78" s="161"/>
      <c r="M78" s="161"/>
    </row>
    <row r="79" spans="2:14" s="114" customFormat="1" ht="15.75" x14ac:dyDescent="0.25">
      <c r="C79" s="103"/>
      <c r="D79" s="100" t="s">
        <v>112</v>
      </c>
      <c r="E79" s="161" t="b">
        <v>0</v>
      </c>
      <c r="F79" s="161"/>
      <c r="G79" s="161"/>
      <c r="H79" s="161"/>
      <c r="I79" s="161"/>
      <c r="J79" s="161"/>
      <c r="K79" s="161"/>
      <c r="L79" s="161"/>
      <c r="M79" s="161"/>
    </row>
    <row r="80" spans="2:14" s="114" customFormat="1" ht="16.5" thickBot="1" x14ac:dyDescent="0.3">
      <c r="C80" s="103"/>
      <c r="D80" s="100"/>
      <c r="E80" s="118"/>
      <c r="F80" s="118"/>
      <c r="G80" s="118"/>
      <c r="H80" s="118"/>
      <c r="I80" s="118"/>
      <c r="J80" s="118"/>
      <c r="K80" s="118"/>
      <c r="L80" s="118"/>
      <c r="M80" s="118"/>
    </row>
    <row r="81" spans="2:14" s="114" customFormat="1" ht="16.5" thickBot="1" x14ac:dyDescent="0.3">
      <c r="B81" s="101" t="s">
        <v>221</v>
      </c>
      <c r="C81" s="102" t="s">
        <v>142</v>
      </c>
      <c r="D81" s="160" t="s">
        <v>218</v>
      </c>
      <c r="E81" s="160"/>
      <c r="F81" s="160"/>
      <c r="G81" s="160"/>
      <c r="H81" s="160"/>
      <c r="I81" s="160"/>
      <c r="J81" s="160"/>
      <c r="K81" s="160"/>
      <c r="L81" s="160"/>
      <c r="M81" s="160"/>
      <c r="N81" s="160"/>
    </row>
    <row r="82" spans="2:14" s="114" customFormat="1" ht="24" customHeight="1" x14ac:dyDescent="0.25">
      <c r="C82" s="103"/>
      <c r="D82" s="160"/>
      <c r="E82" s="160"/>
      <c r="F82" s="160"/>
      <c r="G82" s="160"/>
      <c r="H82" s="160"/>
      <c r="I82" s="160"/>
      <c r="J82" s="160"/>
      <c r="K82" s="160"/>
      <c r="L82" s="160"/>
      <c r="M82" s="160"/>
      <c r="N82" s="160"/>
    </row>
    <row r="83" spans="2:14" s="114" customFormat="1" ht="15.75" x14ac:dyDescent="0.25">
      <c r="C83" s="103"/>
      <c r="D83" s="100" t="s">
        <v>111</v>
      </c>
      <c r="E83" s="161" t="b">
        <v>1</v>
      </c>
      <c r="F83" s="161"/>
      <c r="G83" s="161"/>
      <c r="H83" s="161"/>
      <c r="I83" s="161"/>
      <c r="J83" s="161"/>
      <c r="K83" s="161"/>
      <c r="L83" s="161"/>
      <c r="M83" s="161"/>
    </row>
    <row r="84" spans="2:14" s="114" customFormat="1" ht="15.75" x14ac:dyDescent="0.25">
      <c r="C84" s="103"/>
      <c r="D84" s="100" t="s">
        <v>112</v>
      </c>
      <c r="E84" s="161" t="b">
        <v>0</v>
      </c>
      <c r="F84" s="161"/>
      <c r="G84" s="161"/>
      <c r="H84" s="161"/>
      <c r="I84" s="161"/>
      <c r="J84" s="161"/>
      <c r="K84" s="161"/>
      <c r="L84" s="161"/>
      <c r="M84" s="161"/>
    </row>
    <row r="85" spans="2:14" s="114" customFormat="1" ht="16.5" thickBot="1" x14ac:dyDescent="0.3">
      <c r="C85" s="103"/>
      <c r="D85" s="100"/>
      <c r="E85" s="120"/>
      <c r="F85" s="120"/>
      <c r="G85" s="120"/>
      <c r="H85" s="120"/>
      <c r="I85" s="120"/>
      <c r="J85" s="120"/>
      <c r="K85" s="120"/>
      <c r="L85" s="120"/>
      <c r="M85" s="120"/>
    </row>
    <row r="86" spans="2:14" s="114" customFormat="1" ht="16.5" thickBot="1" x14ac:dyDescent="0.3">
      <c r="B86" s="101" t="s">
        <v>220</v>
      </c>
      <c r="C86" s="102" t="s">
        <v>162</v>
      </c>
      <c r="D86" s="125" t="s">
        <v>163</v>
      </c>
    </row>
    <row r="87" spans="2:14" s="114" customFormat="1" ht="6" customHeight="1" x14ac:dyDescent="0.25">
      <c r="C87" s="95"/>
    </row>
    <row r="88" spans="2:14" s="114" customFormat="1" ht="15.75" x14ac:dyDescent="0.25">
      <c r="C88" s="95"/>
      <c r="D88" s="100" t="s">
        <v>216</v>
      </c>
    </row>
    <row r="89" spans="2:14" s="114" customFormat="1" ht="15.75" x14ac:dyDescent="0.25">
      <c r="C89" s="95"/>
      <c r="D89" s="126" t="s">
        <v>164</v>
      </c>
    </row>
    <row r="90" spans="2:14" s="114" customFormat="1" ht="15.75" x14ac:dyDescent="0.25">
      <c r="C90" s="95"/>
      <c r="D90" s="100" t="s">
        <v>165</v>
      </c>
    </row>
    <row r="91" spans="2:14" s="114" customFormat="1" ht="15.75" x14ac:dyDescent="0.25">
      <c r="C91" s="95"/>
      <c r="D91" s="100" t="s">
        <v>217</v>
      </c>
    </row>
    <row r="92" spans="2:14" s="114" customFormat="1" ht="15.75" x14ac:dyDescent="0.25">
      <c r="C92" s="95"/>
      <c r="D92" s="126" t="s">
        <v>166</v>
      </c>
    </row>
    <row r="93" spans="2:14" s="114" customFormat="1" ht="15.75" x14ac:dyDescent="0.25">
      <c r="C93" s="95"/>
      <c r="D93" s="100" t="s">
        <v>167</v>
      </c>
    </row>
    <row r="94" spans="2:14" s="114" customFormat="1" ht="15.75" x14ac:dyDescent="0.25">
      <c r="C94" s="95"/>
      <c r="D94" s="100" t="s">
        <v>168</v>
      </c>
    </row>
    <row r="95" spans="2:14" s="114" customFormat="1" ht="16.5" thickBot="1" x14ac:dyDescent="0.3">
      <c r="C95" s="103"/>
      <c r="E95" s="120"/>
      <c r="F95" s="120"/>
      <c r="G95" s="120"/>
      <c r="H95" s="120"/>
      <c r="I95" s="120"/>
      <c r="J95" s="120"/>
      <c r="K95" s="120"/>
      <c r="L95" s="120"/>
      <c r="M95" s="120"/>
    </row>
    <row r="96" spans="2:14" s="114" customFormat="1" ht="16.5" thickBot="1" x14ac:dyDescent="0.3">
      <c r="B96" s="124" t="s">
        <v>122</v>
      </c>
      <c r="C96" s="102" t="s">
        <v>169</v>
      </c>
      <c r="D96" s="100" t="s">
        <v>163</v>
      </c>
    </row>
    <row r="97" spans="1:19" s="114" customFormat="1" ht="6.95" customHeight="1" x14ac:dyDescent="0.25">
      <c r="C97" s="95"/>
    </row>
    <row r="98" spans="1:19" s="114" customFormat="1" ht="15" customHeight="1" x14ac:dyDescent="0.25">
      <c r="C98" s="95"/>
      <c r="D98" s="158" t="s">
        <v>170</v>
      </c>
      <c r="E98" s="158"/>
      <c r="F98" s="158"/>
      <c r="G98" s="158"/>
      <c r="H98" s="158"/>
      <c r="I98" s="158"/>
      <c r="J98" s="158"/>
      <c r="K98" s="158"/>
      <c r="L98" s="158"/>
    </row>
    <row r="99" spans="1:19" s="114" customFormat="1" ht="15" customHeight="1" x14ac:dyDescent="0.25">
      <c r="C99" s="95"/>
      <c r="D99" s="159" t="s">
        <v>215</v>
      </c>
      <c r="E99" s="159"/>
      <c r="F99" s="159"/>
      <c r="G99" s="159"/>
      <c r="H99" s="159"/>
      <c r="I99" s="159"/>
      <c r="J99" s="159"/>
      <c r="K99" s="159"/>
      <c r="L99" s="159"/>
    </row>
    <row r="100" spans="1:19" s="114" customFormat="1" ht="15" customHeight="1" x14ac:dyDescent="0.25">
      <c r="C100" s="95"/>
      <c r="D100" s="158" t="s">
        <v>174</v>
      </c>
      <c r="E100" s="158"/>
      <c r="F100" s="158"/>
      <c r="G100" s="158"/>
      <c r="H100" s="158"/>
      <c r="I100" s="158"/>
      <c r="J100" s="158"/>
      <c r="K100" s="158"/>
      <c r="L100" s="158"/>
    </row>
    <row r="101" spans="1:19" s="114" customFormat="1" ht="15" customHeight="1" x14ac:dyDescent="0.25">
      <c r="C101" s="95"/>
      <c r="D101" s="159" t="s">
        <v>171</v>
      </c>
      <c r="E101" s="159"/>
      <c r="F101" s="159"/>
      <c r="G101" s="159"/>
      <c r="H101" s="159"/>
      <c r="I101" s="159"/>
      <c r="J101" s="159"/>
      <c r="K101" s="159"/>
      <c r="L101" s="159"/>
    </row>
    <row r="102" spans="1:19" s="114" customFormat="1" ht="15" customHeight="1" x14ac:dyDescent="0.25">
      <c r="C102" s="95"/>
      <c r="D102" s="158" t="s">
        <v>213</v>
      </c>
      <c r="E102" s="158"/>
      <c r="F102" s="158"/>
      <c r="G102" s="158"/>
      <c r="H102" s="158"/>
      <c r="I102" s="158"/>
      <c r="J102" s="158"/>
      <c r="K102" s="158"/>
      <c r="L102" s="158"/>
    </row>
    <row r="103" spans="1:19" s="114" customFormat="1" ht="15" customHeight="1" x14ac:dyDescent="0.25">
      <c r="C103" s="95"/>
      <c r="D103" s="159" t="s">
        <v>214</v>
      </c>
      <c r="E103" s="159"/>
      <c r="F103" s="159"/>
      <c r="G103" s="159"/>
      <c r="H103" s="159"/>
      <c r="I103" s="159"/>
      <c r="J103" s="159"/>
      <c r="K103" s="159"/>
      <c r="L103" s="159"/>
    </row>
    <row r="104" spans="1:19" s="114" customFormat="1" ht="15" customHeight="1" x14ac:dyDescent="0.25">
      <c r="C104" s="95"/>
      <c r="D104" s="100" t="s">
        <v>172</v>
      </c>
    </row>
    <row r="105" spans="1:19" s="114" customFormat="1" ht="15" customHeight="1" x14ac:dyDescent="0.25">
      <c r="C105" s="95"/>
      <c r="D105" s="100" t="s">
        <v>173</v>
      </c>
    </row>
    <row r="106" spans="1:19" s="114" customFormat="1" ht="15.75" x14ac:dyDescent="0.25">
      <c r="C106" s="103"/>
      <c r="E106" s="120"/>
      <c r="F106" s="120"/>
      <c r="G106" s="120"/>
      <c r="H106" s="120"/>
      <c r="I106" s="120"/>
      <c r="J106" s="120"/>
      <c r="K106" s="120"/>
      <c r="L106" s="120"/>
      <c r="M106" s="120"/>
    </row>
    <row r="107" spans="1:19" s="114" customFormat="1" ht="15.75" x14ac:dyDescent="0.25">
      <c r="C107" s="103"/>
      <c r="D107" s="100"/>
      <c r="E107" s="118"/>
      <c r="F107" s="118"/>
      <c r="G107" s="118"/>
      <c r="H107" s="118"/>
      <c r="I107" s="118"/>
      <c r="J107" s="118"/>
      <c r="K107" s="118"/>
      <c r="L107" s="118"/>
      <c r="M107" s="118"/>
    </row>
    <row r="109" spans="1:19" ht="21" x14ac:dyDescent="0.25">
      <c r="A109" s="162"/>
      <c r="B109" s="162"/>
      <c r="C109" s="162"/>
      <c r="D109" s="162"/>
      <c r="E109" s="162"/>
      <c r="F109" s="162"/>
      <c r="G109" s="162"/>
      <c r="H109" s="162"/>
      <c r="I109" s="162"/>
      <c r="J109" s="162"/>
      <c r="K109" s="162"/>
      <c r="L109" s="162"/>
      <c r="M109" s="162"/>
      <c r="N109" s="162"/>
      <c r="O109" s="162"/>
      <c r="P109" s="162"/>
      <c r="Q109" s="162"/>
      <c r="R109" s="162"/>
      <c r="S109" s="162"/>
    </row>
  </sheetData>
  <mergeCells count="42">
    <mergeCell ref="E84:M84"/>
    <mergeCell ref="D48:N49"/>
    <mergeCell ref="E50:M50"/>
    <mergeCell ref="E51:M51"/>
    <mergeCell ref="E52:M52"/>
    <mergeCell ref="E53:M53"/>
    <mergeCell ref="E54:M54"/>
    <mergeCell ref="D76:N77"/>
    <mergeCell ref="E78:M78"/>
    <mergeCell ref="E79:M79"/>
    <mergeCell ref="D81:N82"/>
    <mergeCell ref="E83:M83"/>
    <mergeCell ref="E68:M68"/>
    <mergeCell ref="E69:M69"/>
    <mergeCell ref="D71:N72"/>
    <mergeCell ref="E73:M73"/>
    <mergeCell ref="E59:M59"/>
    <mergeCell ref="D61:N62"/>
    <mergeCell ref="E63:M63"/>
    <mergeCell ref="E64:M64"/>
    <mergeCell ref="D66:N67"/>
    <mergeCell ref="D56:N57"/>
    <mergeCell ref="E58:M58"/>
    <mergeCell ref="A109:S109"/>
    <mergeCell ref="D2:N2"/>
    <mergeCell ref="D3:N3"/>
    <mergeCell ref="D7:N8"/>
    <mergeCell ref="D15:N16"/>
    <mergeCell ref="D31:N32"/>
    <mergeCell ref="D23:N24"/>
    <mergeCell ref="E25:M25"/>
    <mergeCell ref="E26:M26"/>
    <mergeCell ref="D39:N40"/>
    <mergeCell ref="E42:M42"/>
    <mergeCell ref="E41:M41"/>
    <mergeCell ref="E74:M74"/>
    <mergeCell ref="D103:L103"/>
    <mergeCell ref="D100:L100"/>
    <mergeCell ref="D101:L101"/>
    <mergeCell ref="D98:L98"/>
    <mergeCell ref="D99:L99"/>
    <mergeCell ref="D102:L10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6"/>
  <sheetViews>
    <sheetView tabSelected="1" zoomScale="145" zoomScaleNormal="145" workbookViewId="0">
      <selection activeCell="H10" sqref="H10"/>
    </sheetView>
  </sheetViews>
  <sheetFormatPr defaultRowHeight="15" x14ac:dyDescent="0.25"/>
  <sheetData>
    <row r="2" spans="1:19" ht="15.75" thickBot="1" x14ac:dyDescent="0.3"/>
    <row r="3" spans="1:19" ht="15.75" x14ac:dyDescent="0.25">
      <c r="A3" s="99"/>
      <c r="B3" s="99"/>
      <c r="C3" s="127">
        <v>1</v>
      </c>
      <c r="D3" s="128" t="str">
        <f>'MC - 20 Pts'!B7</f>
        <v>E</v>
      </c>
      <c r="E3" s="99"/>
      <c r="F3" s="99"/>
      <c r="G3" s="99"/>
      <c r="H3" s="99"/>
      <c r="I3" s="99"/>
      <c r="J3" s="99"/>
      <c r="K3" s="99"/>
      <c r="L3" s="99"/>
      <c r="M3" s="99"/>
      <c r="N3" s="99"/>
      <c r="O3" s="99"/>
      <c r="P3" s="99"/>
      <c r="Q3" s="99"/>
      <c r="R3" s="99"/>
      <c r="S3" s="99"/>
    </row>
    <row r="4" spans="1:19" ht="15.75" x14ac:dyDescent="0.25">
      <c r="A4" s="99"/>
      <c r="B4" s="99"/>
      <c r="C4" s="129">
        <v>2</v>
      </c>
      <c r="D4" s="130" t="str">
        <f>'MC - 20 Pts'!B15</f>
        <v>B</v>
      </c>
      <c r="E4" s="99"/>
      <c r="F4" s="99"/>
      <c r="G4" s="99"/>
      <c r="H4" s="99"/>
      <c r="I4" s="99"/>
      <c r="J4" s="99"/>
      <c r="K4" s="99"/>
      <c r="L4" s="99"/>
      <c r="M4" s="99"/>
      <c r="N4" s="99"/>
      <c r="O4" s="99"/>
      <c r="P4" s="99"/>
      <c r="Q4" s="99"/>
      <c r="R4" s="99"/>
      <c r="S4" s="99"/>
    </row>
    <row r="5" spans="1:19" ht="15.75" x14ac:dyDescent="0.25">
      <c r="A5" s="99"/>
      <c r="B5" s="99"/>
      <c r="C5" s="129">
        <v>3</v>
      </c>
      <c r="D5" s="130" t="str">
        <f>'MC - 20 Pts'!B31</f>
        <v>B</v>
      </c>
      <c r="E5" s="99"/>
      <c r="F5" s="99"/>
      <c r="G5" s="99"/>
      <c r="H5" s="99"/>
      <c r="I5" s="99"/>
      <c r="J5" s="99"/>
      <c r="K5" s="99"/>
      <c r="L5" s="99"/>
      <c r="M5" s="99"/>
      <c r="N5" s="99"/>
      <c r="O5" s="99"/>
      <c r="P5" s="99"/>
      <c r="Q5" s="99"/>
      <c r="R5" s="99"/>
      <c r="S5" s="99"/>
    </row>
    <row r="6" spans="1:19" ht="15.75" x14ac:dyDescent="0.25">
      <c r="A6" s="99"/>
      <c r="B6" s="99"/>
      <c r="C6" s="129">
        <v>4</v>
      </c>
      <c r="D6" s="130" t="str">
        <f>'MC - 20 Pts'!B23</f>
        <v>B</v>
      </c>
      <c r="E6" s="99"/>
      <c r="F6" s="99"/>
      <c r="G6" s="99"/>
      <c r="H6" s="99"/>
      <c r="I6" s="99"/>
      <c r="J6" s="99"/>
      <c r="K6" s="99"/>
      <c r="L6" s="99"/>
      <c r="M6" s="99"/>
      <c r="N6" s="99"/>
      <c r="O6" s="99"/>
      <c r="P6" s="99"/>
      <c r="Q6" s="99"/>
      <c r="R6" s="99"/>
      <c r="S6" s="99"/>
    </row>
    <row r="7" spans="1:19" ht="16.5" thickBot="1" x14ac:dyDescent="0.3">
      <c r="A7" s="99"/>
      <c r="B7" s="99"/>
      <c r="C7" s="131">
        <v>5</v>
      </c>
      <c r="D7" s="132" t="str">
        <f>'MC - 20 Pts'!B39</f>
        <v>B</v>
      </c>
      <c r="E7" s="99"/>
      <c r="F7" s="99"/>
      <c r="G7" s="99"/>
      <c r="H7" s="99"/>
      <c r="I7" s="99"/>
      <c r="J7" s="99"/>
      <c r="K7" s="99"/>
      <c r="L7" s="99"/>
      <c r="M7" s="99"/>
      <c r="N7" s="99"/>
      <c r="O7" s="99"/>
      <c r="P7" s="99"/>
      <c r="Q7" s="99"/>
      <c r="R7" s="99"/>
      <c r="S7" s="99"/>
    </row>
    <row r="8" spans="1:19" ht="15.75" x14ac:dyDescent="0.25">
      <c r="A8" s="99"/>
      <c r="B8" s="99"/>
      <c r="C8" s="127">
        <v>6</v>
      </c>
      <c r="D8" s="128" t="str">
        <f>'MC - 20 Pts'!B48</f>
        <v>A</v>
      </c>
      <c r="E8" s="99"/>
      <c r="F8" s="99"/>
      <c r="G8" s="99"/>
      <c r="H8" s="99"/>
      <c r="I8" s="99"/>
      <c r="J8" s="99"/>
      <c r="K8" s="99"/>
      <c r="L8" s="99"/>
      <c r="M8" s="99"/>
      <c r="N8" s="99"/>
      <c r="O8" s="99"/>
      <c r="P8" s="99"/>
      <c r="Q8" s="99"/>
      <c r="R8" s="99"/>
      <c r="S8" s="99"/>
    </row>
    <row r="9" spans="1:19" ht="15.75" x14ac:dyDescent="0.25">
      <c r="A9" s="99"/>
      <c r="B9" s="99"/>
      <c r="C9" s="129">
        <v>7</v>
      </c>
      <c r="D9" s="130" t="str">
        <f>'MC - 20 Pts'!B56</f>
        <v>A-True</v>
      </c>
      <c r="E9" s="99"/>
      <c r="F9" s="99"/>
      <c r="G9" s="99"/>
      <c r="H9" s="99"/>
      <c r="I9" s="99"/>
      <c r="J9" s="99"/>
      <c r="K9" s="99"/>
      <c r="L9" s="99"/>
      <c r="M9" s="99"/>
      <c r="N9" s="99"/>
      <c r="O9" s="99"/>
      <c r="P9" s="99"/>
      <c r="Q9" s="99"/>
      <c r="R9" s="99"/>
      <c r="S9" s="99"/>
    </row>
    <row r="10" spans="1:19" ht="15.75" x14ac:dyDescent="0.25">
      <c r="C10" s="129">
        <v>8</v>
      </c>
      <c r="D10" s="130" t="str">
        <f>'MC - 20 Pts'!B61</f>
        <v>B-False</v>
      </c>
    </row>
    <row r="11" spans="1:19" ht="15.75" x14ac:dyDescent="0.25">
      <c r="C11" s="129">
        <v>9</v>
      </c>
      <c r="D11" s="130" t="str">
        <f>'MC - 20 Pts'!B66</f>
        <v>A-True</v>
      </c>
    </row>
    <row r="12" spans="1:19" ht="16.5" thickBot="1" x14ac:dyDescent="0.3">
      <c r="C12" s="131">
        <v>10</v>
      </c>
      <c r="D12" s="132" t="str">
        <f>'MC - 20 Pts'!B71</f>
        <v>A-True</v>
      </c>
    </row>
    <row r="13" spans="1:19" ht="15.75" x14ac:dyDescent="0.25">
      <c r="C13" s="127">
        <v>11</v>
      </c>
      <c r="D13" s="128" t="str">
        <f>'MC - 20 Pts'!B76</f>
        <v>A-True</v>
      </c>
    </row>
    <row r="14" spans="1:19" ht="15.75" x14ac:dyDescent="0.25">
      <c r="C14" s="129">
        <v>12</v>
      </c>
      <c r="D14" s="130" t="str">
        <f>'MC - 20 Pts'!B81</f>
        <v>B-False</v>
      </c>
    </row>
    <row r="15" spans="1:19" ht="15.75" x14ac:dyDescent="0.25">
      <c r="C15" s="129">
        <v>13</v>
      </c>
      <c r="D15" s="130" t="str">
        <f>'MC - 20 Pts'!B86</f>
        <v>A-True</v>
      </c>
    </row>
    <row r="16" spans="1:19" ht="16.5" thickBot="1" x14ac:dyDescent="0.3">
      <c r="C16" s="131">
        <v>14</v>
      </c>
      <c r="D16" s="132" t="str">
        <f>'MC - 20 Pts'!B96</f>
        <v>D</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Hawley, Del</cp:lastModifiedBy>
  <cp:lastPrinted>2014-04-28T18:53:59Z</cp:lastPrinted>
  <dcterms:created xsi:type="dcterms:W3CDTF">2009-11-18T17:11:57Z</dcterms:created>
  <dcterms:modified xsi:type="dcterms:W3CDTF">2015-07-17T19:03:34Z</dcterms:modified>
</cp:coreProperties>
</file>