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Example" sheetId="1" r:id="rId1"/>
    <sheet name="Four Companies" sheetId="2" r:id="rId2"/>
    <sheet name="Sheet3" sheetId="3" r:id="rId3"/>
  </sheets>
  <definedNames>
    <definedName name="_xlnm.Print_Area" localSheetId="1">'Four Companies'!$B$3:$F$56</definedName>
  </definedNames>
  <calcPr fullCalcOnLoad="1"/>
</workbook>
</file>

<file path=xl/sharedStrings.xml><?xml version="1.0" encoding="utf-8"?>
<sst xmlns="http://schemas.openxmlformats.org/spreadsheetml/2006/main" count="74" uniqueCount="62">
  <si>
    <t>Operating Profit Before Taxes</t>
  </si>
  <si>
    <t xml:space="preserve"> - Cash Operating Taxes</t>
  </si>
  <si>
    <t>Net Operating Profit Less Taxes</t>
  </si>
  <si>
    <t>Book value of Capital</t>
  </si>
  <si>
    <t xml:space="preserve"> x Cost of Capital</t>
  </si>
  <si>
    <t>Market Value of Capital</t>
  </si>
  <si>
    <t>Dollar cost of capital at Book Value</t>
  </si>
  <si>
    <t>Dollar Cost of Capital at Market Value</t>
  </si>
  <si>
    <t xml:space="preserve"> - Dollar Cost of Capital at Book Value</t>
  </si>
  <si>
    <t>Economic Value Added</t>
  </si>
  <si>
    <t xml:space="preserve"> - Dollar Cost of Capital at Market\ Value</t>
  </si>
  <si>
    <t>Stated Net Income</t>
  </si>
  <si>
    <t>MSFT</t>
  </si>
  <si>
    <t>IBM</t>
  </si>
  <si>
    <t>GM</t>
  </si>
  <si>
    <t>Economic Value Added (BV)</t>
  </si>
  <si>
    <t>Economic Value Added (MV)</t>
  </si>
  <si>
    <t xml:space="preserve"> - Interest</t>
  </si>
  <si>
    <t>Taxable Income</t>
  </si>
  <si>
    <t>Net Income</t>
  </si>
  <si>
    <t>Market Value of Debt</t>
  </si>
  <si>
    <t>Tax Rate</t>
  </si>
  <si>
    <t>Before-Tax Cost of Debt</t>
  </si>
  <si>
    <t>After-Tax Cost of Debt</t>
  </si>
  <si>
    <t>Market Value of Equity</t>
  </si>
  <si>
    <t>Cost of Equity</t>
  </si>
  <si>
    <t>WACC</t>
  </si>
  <si>
    <t xml:space="preserve"> - Taxes</t>
  </si>
  <si>
    <t>Return on Capital</t>
  </si>
  <si>
    <t xml:space="preserve"> - Dollar Cost of Capital</t>
  </si>
  <si>
    <t>Economic Value Added (EVA) Example</t>
  </si>
  <si>
    <t>Return on Equity</t>
  </si>
  <si>
    <t>Traditional Net Income</t>
  </si>
  <si>
    <t xml:space="preserve">  EVA  </t>
  </si>
  <si>
    <t xml:space="preserve">If EVA is less than zero, then </t>
  </si>
  <si>
    <t>value is being DESTORYED</t>
  </si>
  <si>
    <t>because the firm is not earning</t>
  </si>
  <si>
    <t xml:space="preserve">enough to cover the cost of </t>
  </si>
  <si>
    <t>capital.</t>
  </si>
  <si>
    <t>Beta</t>
  </si>
  <si>
    <t>BV Debt</t>
  </si>
  <si>
    <t>MV Equity</t>
  </si>
  <si>
    <t>Industry Cost of Equity</t>
  </si>
  <si>
    <t>Industry Cost of Debt</t>
  </si>
  <si>
    <t>BV of Debt</t>
  </si>
  <si>
    <t>BV of Equity</t>
  </si>
  <si>
    <t>Price at EOY</t>
  </si>
  <si>
    <t>NA</t>
  </si>
  <si>
    <t>Total Capital at Book Value</t>
  </si>
  <si>
    <t xml:space="preserve"> x Shares Outstanding</t>
  </si>
  <si>
    <t>Total Capital at Market Value</t>
  </si>
  <si>
    <t>Adjusted T-Bond Rate</t>
  </si>
  <si>
    <t>Assumed Market Risk Premium</t>
  </si>
  <si>
    <t>Estimated Cost of Equity</t>
  </si>
  <si>
    <t>Estimated WACC</t>
  </si>
  <si>
    <t>Debt % in Capital Structure</t>
  </si>
  <si>
    <t>Equity % in Capital Structure</t>
  </si>
  <si>
    <t>YHOO</t>
  </si>
  <si>
    <t>State EPS</t>
  </si>
  <si>
    <t>Value Created per Share</t>
  </si>
  <si>
    <t>Operating Profit Before Taxes (EBIT)</t>
  </si>
  <si>
    <t>EBIT/Capital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</si>
</sst>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000%"/>
    <numFmt numFmtId="170" formatCode="0.000%"/>
  </numFmts>
  <fonts count="14">
    <font>
      <sz val="10"/>
      <name val="Arial"/>
      <family val="0"/>
    </font>
    <font>
      <u val="singleAccounting"/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8"/>
      <name val="Arial"/>
      <family val="2"/>
    </font>
    <font>
      <b/>
      <sz val="10"/>
      <color indexed="10"/>
      <name val="Arial"/>
      <family val="2"/>
    </font>
    <font>
      <u val="singleAccounting"/>
      <sz val="10"/>
      <color indexed="10"/>
      <name val="Arial"/>
      <family val="0"/>
    </font>
    <font>
      <b/>
      <u val="singleAccounting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6" fontId="0" fillId="0" borderId="0" xfId="17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6" xfId="0" applyBorder="1" applyAlignment="1">
      <alignment horizontal="left" indent="1"/>
    </xf>
    <xf numFmtId="166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9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66" fontId="4" fillId="0" borderId="5" xfId="17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0" fontId="0" fillId="0" borderId="5" xfId="19" applyNumberFormat="1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166" fontId="5" fillId="0" borderId="0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10" fontId="0" fillId="0" borderId="3" xfId="19" applyNumberFormat="1" applyBorder="1" applyAlignment="1">
      <alignment/>
    </xf>
    <xf numFmtId="166" fontId="1" fillId="0" borderId="0" xfId="17" applyNumberFormat="1" applyFont="1" applyBorder="1" applyAlignment="1">
      <alignment/>
    </xf>
    <xf numFmtId="166" fontId="5" fillId="0" borderId="0" xfId="17" applyNumberFormat="1" applyFont="1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 indent="1"/>
    </xf>
    <xf numFmtId="14" fontId="0" fillId="0" borderId="0" xfId="0" applyNumberFormat="1" applyAlignment="1">
      <alignment/>
    </xf>
    <xf numFmtId="168" fontId="8" fillId="0" borderId="0" xfId="15" applyNumberFormat="1" applyFont="1" applyBorder="1" applyAlignment="1">
      <alignment horizontal="center"/>
    </xf>
    <xf numFmtId="168" fontId="10" fillId="0" borderId="0" xfId="15" applyNumberFormat="1" applyFont="1" applyBorder="1" applyAlignment="1">
      <alignment horizontal="center"/>
    </xf>
    <xf numFmtId="168" fontId="11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8" fillId="0" borderId="10" xfId="15" applyNumberFormat="1" applyFont="1" applyBorder="1" applyAlignment="1">
      <alignment horizontal="center"/>
    </xf>
    <xf numFmtId="168" fontId="10" fillId="0" borderId="10" xfId="15" applyNumberFormat="1" applyFont="1" applyBorder="1" applyAlignment="1">
      <alignment horizontal="center"/>
    </xf>
    <xf numFmtId="168" fontId="11" fillId="0" borderId="10" xfId="15" applyNumberFormat="1" applyFont="1" applyBorder="1" applyAlignment="1">
      <alignment horizontal="center"/>
    </xf>
    <xf numFmtId="168" fontId="0" fillId="0" borderId="10" xfId="15" applyNumberForma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4" fontId="4" fillId="0" borderId="10" xfId="17" applyFont="1" applyBorder="1" applyAlignment="1">
      <alignment/>
    </xf>
    <xf numFmtId="168" fontId="9" fillId="0" borderId="10" xfId="15" applyNumberFormat="1" applyFont="1" applyBorder="1" applyAlignment="1">
      <alignment/>
    </xf>
    <xf numFmtId="168" fontId="12" fillId="0" borderId="10" xfId="15" applyNumberFormat="1" applyFont="1" applyBorder="1" applyAlignment="1">
      <alignment/>
    </xf>
    <xf numFmtId="168" fontId="1" fillId="0" borderId="10" xfId="15" applyNumberFormat="1" applyFont="1" applyBorder="1" applyAlignment="1">
      <alignment/>
    </xf>
    <xf numFmtId="168" fontId="2" fillId="0" borderId="10" xfId="15" applyNumberFormat="1" applyFont="1" applyBorder="1" applyAlignment="1">
      <alignment/>
    </xf>
    <xf numFmtId="168" fontId="4" fillId="0" borderId="10" xfId="15" applyNumberFormat="1" applyFont="1" applyBorder="1" applyAlignment="1">
      <alignment/>
    </xf>
    <xf numFmtId="168" fontId="1" fillId="0" borderId="10" xfId="15" applyNumberFormat="1" applyFont="1" applyBorder="1" applyAlignment="1">
      <alignment/>
    </xf>
    <xf numFmtId="0" fontId="4" fillId="0" borderId="10" xfId="0" applyFont="1" applyBorder="1" applyAlignment="1">
      <alignment/>
    </xf>
    <xf numFmtId="10" fontId="4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19" applyBorder="1" applyAlignment="1">
      <alignment horizontal="right"/>
    </xf>
    <xf numFmtId="9" fontId="0" fillId="0" borderId="10" xfId="19" applyBorder="1" applyAlignment="1">
      <alignment/>
    </xf>
    <xf numFmtId="10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4" fontId="2" fillId="0" borderId="1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168" fontId="8" fillId="0" borderId="5" xfId="15" applyNumberFormat="1" applyFont="1" applyBorder="1" applyAlignment="1">
      <alignment horizontal="center"/>
    </xf>
    <xf numFmtId="168" fontId="10" fillId="0" borderId="5" xfId="15" applyNumberFormat="1" applyFont="1" applyBorder="1" applyAlignment="1">
      <alignment horizontal="center"/>
    </xf>
    <xf numFmtId="168" fontId="11" fillId="0" borderId="5" xfId="15" applyNumberFormat="1" applyFont="1" applyBorder="1" applyAlignment="1">
      <alignment horizontal="center"/>
    </xf>
    <xf numFmtId="168" fontId="0" fillId="0" borderId="0" xfId="15" applyNumberFormat="1" applyBorder="1" applyAlignment="1">
      <alignment/>
    </xf>
    <xf numFmtId="168" fontId="0" fillId="0" borderId="5" xfId="15" applyNumberForma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44" fontId="4" fillId="0" borderId="0" xfId="17" applyFont="1" applyBorder="1" applyAlignment="1">
      <alignment/>
    </xf>
    <xf numFmtId="44" fontId="4" fillId="0" borderId="5" xfId="17" applyFont="1" applyBorder="1" applyAlignment="1">
      <alignment/>
    </xf>
    <xf numFmtId="168" fontId="9" fillId="0" borderId="0" xfId="15" applyNumberFormat="1" applyFont="1" applyBorder="1" applyAlignment="1">
      <alignment/>
    </xf>
    <xf numFmtId="168" fontId="9" fillId="0" borderId="5" xfId="15" applyNumberFormat="1" applyFont="1" applyBorder="1" applyAlignment="1">
      <alignment/>
    </xf>
    <xf numFmtId="168" fontId="12" fillId="0" borderId="0" xfId="15" applyNumberFormat="1" applyFont="1" applyBorder="1" applyAlignment="1">
      <alignment/>
    </xf>
    <xf numFmtId="168" fontId="12" fillId="0" borderId="5" xfId="15" applyNumberFormat="1" applyFont="1" applyBorder="1" applyAlignment="1">
      <alignment/>
    </xf>
    <xf numFmtId="168" fontId="1" fillId="0" borderId="0" xfId="15" applyNumberFormat="1" applyFont="1" applyBorder="1" applyAlignment="1">
      <alignment/>
    </xf>
    <xf numFmtId="168" fontId="1" fillId="0" borderId="5" xfId="15" applyNumberFormat="1" applyFont="1" applyBorder="1" applyAlignment="1">
      <alignment/>
    </xf>
    <xf numFmtId="168" fontId="2" fillId="0" borderId="0" xfId="15" applyNumberFormat="1" applyFont="1" applyBorder="1" applyAlignment="1">
      <alignment/>
    </xf>
    <xf numFmtId="168" fontId="2" fillId="0" borderId="5" xfId="15" applyNumberFormat="1" applyFont="1" applyBorder="1" applyAlignment="1">
      <alignment/>
    </xf>
    <xf numFmtId="168" fontId="4" fillId="0" borderId="0" xfId="15" applyNumberFormat="1" applyFont="1" applyBorder="1" applyAlignment="1">
      <alignment/>
    </xf>
    <xf numFmtId="168" fontId="4" fillId="0" borderId="5" xfId="15" applyNumberFormat="1" applyFont="1" applyBorder="1" applyAlignment="1">
      <alignment/>
    </xf>
    <xf numFmtId="168" fontId="1" fillId="0" borderId="0" xfId="15" applyNumberFormat="1" applyFont="1" applyBorder="1" applyAlignment="1">
      <alignment/>
    </xf>
    <xf numFmtId="168" fontId="1" fillId="0" borderId="5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10" fontId="12" fillId="0" borderId="0" xfId="0" applyNumberFormat="1" applyFont="1" applyBorder="1" applyAlignment="1">
      <alignment/>
    </xf>
    <xf numFmtId="10" fontId="12" fillId="0" borderId="5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19" applyBorder="1" applyAlignment="1">
      <alignment horizontal="right"/>
    </xf>
    <xf numFmtId="9" fontId="0" fillId="0" borderId="5" xfId="19" applyBorder="1" applyAlignment="1">
      <alignment horizontal="right"/>
    </xf>
    <xf numFmtId="9" fontId="0" fillId="0" borderId="0" xfId="19" applyBorder="1" applyAlignment="1">
      <alignment/>
    </xf>
    <xf numFmtId="9" fontId="0" fillId="0" borderId="5" xfId="19" applyBorder="1" applyAlignment="1">
      <alignment/>
    </xf>
    <xf numFmtId="10" fontId="5" fillId="0" borderId="0" xfId="0" applyNumberFormat="1" applyFont="1" applyBorder="1" applyAlignment="1">
      <alignment/>
    </xf>
    <xf numFmtId="10" fontId="5" fillId="0" borderId="5" xfId="0" applyNumberFormat="1" applyFont="1" applyBorder="1" applyAlignment="1">
      <alignment/>
    </xf>
    <xf numFmtId="0" fontId="0" fillId="0" borderId="9" xfId="0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0" fillId="0" borderId="9" xfId="15" applyNumberFormat="1" applyBorder="1" applyAlignment="1">
      <alignment/>
    </xf>
    <xf numFmtId="168" fontId="0" fillId="0" borderId="7" xfId="15" applyNumberFormat="1" applyBorder="1" applyAlignment="1">
      <alignment/>
    </xf>
    <xf numFmtId="168" fontId="0" fillId="0" borderId="8" xfId="15" applyNumberFormat="1" applyBorder="1" applyAlignment="1">
      <alignment/>
    </xf>
    <xf numFmtId="168" fontId="0" fillId="0" borderId="11" xfId="15" applyNumberFormat="1" applyBorder="1" applyAlignment="1">
      <alignment/>
    </xf>
    <xf numFmtId="168" fontId="0" fillId="0" borderId="14" xfId="15" applyNumberFormat="1" applyBorder="1" applyAlignment="1">
      <alignment/>
    </xf>
    <xf numFmtId="168" fontId="0" fillId="0" borderId="15" xfId="15" applyNumberFormat="1" applyBorder="1" applyAlignment="1">
      <alignment/>
    </xf>
    <xf numFmtId="0" fontId="5" fillId="0" borderId="6" xfId="0" applyFont="1" applyBorder="1" applyAlignment="1">
      <alignment horizontal="left" indent="1"/>
    </xf>
    <xf numFmtId="10" fontId="5" fillId="0" borderId="9" xfId="0" applyNumberFormat="1" applyFont="1" applyBorder="1" applyAlignment="1">
      <alignment/>
    </xf>
    <xf numFmtId="10" fontId="5" fillId="0" borderId="7" xfId="0" applyNumberFormat="1" applyFont="1" applyBorder="1" applyAlignment="1">
      <alignment/>
    </xf>
    <xf numFmtId="10" fontId="5" fillId="0" borderId="8" xfId="0" applyNumberFormat="1" applyFont="1" applyBorder="1" applyAlignment="1">
      <alignment/>
    </xf>
    <xf numFmtId="44" fontId="2" fillId="0" borderId="10" xfId="17" applyFont="1" applyBorder="1" applyAlignment="1">
      <alignment/>
    </xf>
    <xf numFmtId="0" fontId="2" fillId="0" borderId="1" xfId="0" applyFont="1" applyBorder="1" applyAlignment="1">
      <alignment horizontal="left" indent="1"/>
    </xf>
    <xf numFmtId="168" fontId="2" fillId="0" borderId="12" xfId="15" applyNumberFormat="1" applyFont="1" applyBorder="1" applyAlignment="1">
      <alignment/>
    </xf>
    <xf numFmtId="168" fontId="2" fillId="0" borderId="2" xfId="15" applyNumberFormat="1" applyFont="1" applyBorder="1" applyAlignment="1">
      <alignment/>
    </xf>
    <xf numFmtId="168" fontId="2" fillId="0" borderId="3" xfId="15" applyNumberFormat="1" applyFont="1" applyBorder="1" applyAlignment="1">
      <alignment/>
    </xf>
    <xf numFmtId="44" fontId="2" fillId="0" borderId="16" xfId="17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6" fontId="9" fillId="0" borderId="5" xfId="17" applyNumberFormat="1" applyFont="1" applyBorder="1" applyAlignment="1">
      <alignment/>
    </xf>
    <xf numFmtId="166" fontId="0" fillId="0" borderId="5" xfId="0" applyNumberFormat="1" applyBorder="1" applyAlignment="1">
      <alignment/>
    </xf>
    <xf numFmtId="10" fontId="0" fillId="0" borderId="7" xfId="19" applyNumberFormat="1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0" fontId="1" fillId="0" borderId="0" xfId="19" applyNumberFormat="1" applyFont="1" applyBorder="1" applyAlignment="1">
      <alignment/>
    </xf>
    <xf numFmtId="0" fontId="0" fillId="0" borderId="0" xfId="0" applyBorder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showGridLines="0" tabSelected="1" workbookViewId="0" topLeftCell="A1">
      <selection activeCell="G29" sqref="G29"/>
    </sheetView>
  </sheetViews>
  <sheetFormatPr defaultColWidth="9.140625" defaultRowHeight="12.75"/>
  <cols>
    <col min="1" max="1" width="4.28125" style="0" customWidth="1"/>
    <col min="2" max="2" width="36.8515625" style="0" customWidth="1"/>
    <col min="3" max="3" width="12.140625" style="0" customWidth="1"/>
    <col min="4" max="4" width="1.57421875" style="0" customWidth="1"/>
    <col min="5" max="5" width="23.8515625" style="0" customWidth="1"/>
    <col min="6" max="6" width="11.8515625" style="0" customWidth="1"/>
  </cols>
  <sheetData>
    <row r="1" ht="15" customHeight="1" thickBot="1"/>
    <row r="2" spans="2:6" ht="31.5" customHeight="1" thickBot="1">
      <c r="B2" s="140" t="s">
        <v>30</v>
      </c>
      <c r="C2" s="141"/>
      <c r="D2" s="141"/>
      <c r="E2" s="141"/>
      <c r="F2" s="142"/>
    </row>
    <row r="3" spans="2:6" ht="6.75" customHeight="1">
      <c r="B3" s="4"/>
      <c r="C3" s="5"/>
      <c r="D3" s="5"/>
      <c r="E3" s="5"/>
      <c r="F3" s="6"/>
    </row>
    <row r="4" spans="2:6" ht="12.75">
      <c r="B4" s="7" t="s">
        <v>21</v>
      </c>
      <c r="C4" s="17">
        <v>0.34</v>
      </c>
      <c r="D4" s="8"/>
      <c r="E4" s="15" t="s">
        <v>20</v>
      </c>
      <c r="F4" s="19">
        <v>1000000</v>
      </c>
    </row>
    <row r="5" spans="2:6" ht="15">
      <c r="B5" s="7" t="s">
        <v>25</v>
      </c>
      <c r="C5" s="18">
        <v>0.15</v>
      </c>
      <c r="D5" s="8"/>
      <c r="E5" s="15" t="s">
        <v>24</v>
      </c>
      <c r="F5" s="137">
        <v>3000000</v>
      </c>
    </row>
    <row r="6" spans="2:6" ht="12.75">
      <c r="B6" s="7" t="s">
        <v>22</v>
      </c>
      <c r="C6" s="18">
        <v>0.1</v>
      </c>
      <c r="D6" s="8"/>
      <c r="E6" s="15" t="s">
        <v>5</v>
      </c>
      <c r="F6" s="138">
        <f>F4+F5</f>
        <v>4000000</v>
      </c>
    </row>
    <row r="7" spans="2:6" ht="12.75">
      <c r="B7" s="7" t="s">
        <v>61</v>
      </c>
      <c r="C7" s="18">
        <v>0.2</v>
      </c>
      <c r="D7" s="8"/>
      <c r="E7" s="15"/>
      <c r="F7" s="20"/>
    </row>
    <row r="8" spans="2:6" ht="9" customHeight="1">
      <c r="B8" s="7"/>
      <c r="C8" s="18"/>
      <c r="D8" s="8"/>
      <c r="E8" s="8"/>
      <c r="F8" s="9"/>
    </row>
    <row r="9" spans="2:6" ht="12.75">
      <c r="B9" s="7" t="s">
        <v>23</v>
      </c>
      <c r="C9" s="96">
        <f>C6*(1-C4)</f>
        <v>0.06599999999999999</v>
      </c>
      <c r="D9" s="8"/>
      <c r="E9" s="8"/>
      <c r="F9" s="9"/>
    </row>
    <row r="10" spans="2:6" ht="13.5" thickBot="1">
      <c r="B10" s="12" t="s">
        <v>26</v>
      </c>
      <c r="C10" s="139">
        <f>C9*F4/F6+C5*F5/F6</f>
        <v>0.129</v>
      </c>
      <c r="D10" s="14"/>
      <c r="E10" s="14"/>
      <c r="F10" s="26"/>
    </row>
    <row r="11" spans="2:6" ht="7.5" customHeight="1">
      <c r="B11" s="21"/>
      <c r="C11" s="30"/>
      <c r="D11" s="5"/>
      <c r="E11" s="22"/>
      <c r="F11" s="31"/>
    </row>
    <row r="12" spans="2:6" ht="12.75">
      <c r="B12" s="131" t="s">
        <v>32</v>
      </c>
      <c r="C12" s="132"/>
      <c r="D12" s="132"/>
      <c r="E12" s="132"/>
      <c r="F12" s="133"/>
    </row>
    <row r="13" spans="2:6" ht="6" customHeight="1">
      <c r="B13" s="7"/>
      <c r="C13" s="8"/>
      <c r="D13" s="8"/>
      <c r="E13" s="15"/>
      <c r="F13" s="9"/>
    </row>
    <row r="14" spans="2:6" ht="12.75">
      <c r="B14" s="7" t="s">
        <v>60</v>
      </c>
      <c r="C14" s="23">
        <f>F6*C7</f>
        <v>800000</v>
      </c>
      <c r="D14" s="8"/>
      <c r="E14" s="15"/>
      <c r="F14" s="9"/>
    </row>
    <row r="15" spans="2:6" ht="15">
      <c r="B15" s="7" t="s">
        <v>17</v>
      </c>
      <c r="C15" s="24">
        <f>C6*F4</f>
        <v>100000</v>
      </c>
      <c r="D15" s="8"/>
      <c r="E15" s="15"/>
      <c r="F15" s="9"/>
    </row>
    <row r="16" spans="2:6" ht="12.75">
      <c r="B16" s="7" t="s">
        <v>18</v>
      </c>
      <c r="C16" s="23">
        <f>C14-C15</f>
        <v>700000</v>
      </c>
      <c r="D16" s="8"/>
      <c r="E16" s="15"/>
      <c r="F16" s="9"/>
    </row>
    <row r="17" spans="2:6" ht="15">
      <c r="B17" s="7" t="s">
        <v>27</v>
      </c>
      <c r="C17" s="24">
        <f>C4*C16</f>
        <v>238000.00000000003</v>
      </c>
      <c r="D17" s="8"/>
      <c r="E17" s="144" t="s">
        <v>28</v>
      </c>
      <c r="F17" s="25">
        <f>C18/F6</f>
        <v>0.1155</v>
      </c>
    </row>
    <row r="18" spans="2:6" ht="12.75">
      <c r="B18" s="28" t="s">
        <v>19</v>
      </c>
      <c r="C18" s="29">
        <f>C16-C17</f>
        <v>462000</v>
      </c>
      <c r="D18" s="8"/>
      <c r="E18" s="144" t="s">
        <v>31</v>
      </c>
      <c r="F18" s="25">
        <f>C18/F5</f>
        <v>0.154</v>
      </c>
    </row>
    <row r="19" spans="2:6" ht="4.5" customHeight="1">
      <c r="B19" s="7"/>
      <c r="C19" s="23"/>
      <c r="D19" s="8"/>
      <c r="E19" s="8"/>
      <c r="F19" s="9"/>
    </row>
    <row r="20" spans="2:6" ht="7.5" customHeight="1" thickBot="1">
      <c r="B20" s="12"/>
      <c r="C20" s="14"/>
      <c r="D20" s="14"/>
      <c r="E20" s="16"/>
      <c r="F20" s="26"/>
    </row>
    <row r="21" spans="2:6" ht="5.25" customHeight="1">
      <c r="B21" s="21"/>
      <c r="C21" s="5"/>
      <c r="D21" s="5"/>
      <c r="E21" s="22"/>
      <c r="F21" s="6"/>
    </row>
    <row r="22" spans="2:6" ht="15.75" customHeight="1">
      <c r="B22" s="131" t="s">
        <v>33</v>
      </c>
      <c r="C22" s="132"/>
      <c r="D22" s="132"/>
      <c r="E22" s="132"/>
      <c r="F22" s="133"/>
    </row>
    <row r="23" spans="2:6" ht="3" customHeight="1">
      <c r="B23" s="7"/>
      <c r="C23" s="8"/>
      <c r="D23" s="8"/>
      <c r="E23" s="15"/>
      <c r="F23" s="9"/>
    </row>
    <row r="24" spans="2:6" ht="12.75">
      <c r="B24" s="7" t="s">
        <v>5</v>
      </c>
      <c r="C24" s="10">
        <f>F6</f>
        <v>4000000</v>
      </c>
      <c r="D24" s="8"/>
      <c r="E24" s="15"/>
      <c r="F24" s="9"/>
    </row>
    <row r="25" spans="2:6" ht="15">
      <c r="B25" s="7" t="s">
        <v>4</v>
      </c>
      <c r="C25" s="143">
        <f>C10</f>
        <v>0.129</v>
      </c>
      <c r="D25" s="8"/>
      <c r="E25" s="15"/>
      <c r="F25" s="9"/>
    </row>
    <row r="26" spans="2:6" ht="12.75">
      <c r="B26" s="7" t="s">
        <v>7</v>
      </c>
      <c r="C26" s="10">
        <f>C24*C25</f>
        <v>516000</v>
      </c>
      <c r="D26" s="8"/>
      <c r="E26" s="15"/>
      <c r="F26" s="9"/>
    </row>
    <row r="27" spans="2:6" ht="9" customHeight="1">
      <c r="B27" s="7"/>
      <c r="C27" s="23"/>
      <c r="D27" s="8"/>
      <c r="E27" s="15"/>
      <c r="F27" s="9"/>
    </row>
    <row r="28" spans="2:6" ht="12.75">
      <c r="B28" s="7" t="s">
        <v>0</v>
      </c>
      <c r="C28" s="10">
        <f>C14</f>
        <v>800000</v>
      </c>
      <c r="D28" s="8"/>
      <c r="E28" s="35" t="s">
        <v>34</v>
      </c>
      <c r="F28" s="9"/>
    </row>
    <row r="29" spans="2:6" ht="15">
      <c r="B29" s="7" t="s">
        <v>1</v>
      </c>
      <c r="C29" s="32">
        <f>C28*C4</f>
        <v>272000</v>
      </c>
      <c r="D29" s="8"/>
      <c r="E29" s="35" t="s">
        <v>35</v>
      </c>
      <c r="F29" s="9"/>
    </row>
    <row r="30" spans="2:6" ht="12.75">
      <c r="B30" s="7" t="s">
        <v>2</v>
      </c>
      <c r="C30" s="10">
        <f>C28-C29</f>
        <v>528000</v>
      </c>
      <c r="D30" s="8"/>
      <c r="E30" s="35" t="s">
        <v>36</v>
      </c>
      <c r="F30" s="9"/>
    </row>
    <row r="31" spans="2:6" ht="15">
      <c r="B31" s="7" t="s">
        <v>29</v>
      </c>
      <c r="C31" s="32">
        <f>C26</f>
        <v>516000</v>
      </c>
      <c r="D31" s="8"/>
      <c r="E31" s="35" t="s">
        <v>37</v>
      </c>
      <c r="F31" s="9"/>
    </row>
    <row r="32" spans="2:6" ht="12.75">
      <c r="B32" s="28" t="s">
        <v>9</v>
      </c>
      <c r="C32" s="33">
        <f>C30-C31</f>
        <v>12000</v>
      </c>
      <c r="D32" s="8"/>
      <c r="E32" s="35" t="s">
        <v>38</v>
      </c>
      <c r="F32" s="9"/>
    </row>
    <row r="33" spans="2:6" ht="6" customHeight="1" thickBot="1">
      <c r="B33" s="34"/>
      <c r="C33" s="13"/>
      <c r="D33" s="14"/>
      <c r="E33" s="16"/>
      <c r="F33" s="26"/>
    </row>
    <row r="34" ht="12.75">
      <c r="E34" s="3"/>
    </row>
  </sheetData>
  <mergeCells count="3">
    <mergeCell ref="B2:F2"/>
    <mergeCell ref="B12:F12"/>
    <mergeCell ref="B22:F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V68"/>
  <sheetViews>
    <sheetView showGridLines="0" workbookViewId="0" topLeftCell="A1">
      <selection activeCell="H8" sqref="H8"/>
    </sheetView>
  </sheetViews>
  <sheetFormatPr defaultColWidth="9.140625" defaultRowHeight="12.75"/>
  <cols>
    <col min="1" max="1" width="5.140625" style="0" customWidth="1"/>
    <col min="2" max="2" width="37.140625" style="0" customWidth="1"/>
    <col min="3" max="3" width="13.57421875" style="0" customWidth="1"/>
    <col min="4" max="4" width="11.8515625" style="0" bestFit="1" customWidth="1"/>
    <col min="5" max="5" width="13.421875" style="0" customWidth="1"/>
    <col min="6" max="6" width="11.57421875" style="0" bestFit="1" customWidth="1"/>
  </cols>
  <sheetData>
    <row r="1" ht="17.25" customHeight="1" thickBot="1"/>
    <row r="2" spans="2:6" ht="12.75">
      <c r="B2" s="106"/>
      <c r="C2" s="107"/>
      <c r="D2" s="107"/>
      <c r="E2" s="107"/>
      <c r="F2" s="108"/>
    </row>
    <row r="3" spans="2:6" ht="17.25">
      <c r="B3" s="134" t="s">
        <v>9</v>
      </c>
      <c r="C3" s="135"/>
      <c r="D3" s="135"/>
      <c r="E3" s="135"/>
      <c r="F3" s="136"/>
    </row>
    <row r="4" spans="2:6" ht="13.5" thickBot="1">
      <c r="B4" s="109"/>
      <c r="C4" s="110"/>
      <c r="D4" s="110"/>
      <c r="E4" s="110"/>
      <c r="F4" s="111"/>
    </row>
    <row r="5" spans="2:256" ht="15.75" customHeight="1">
      <c r="B5" s="4"/>
      <c r="C5" s="70">
        <v>37802</v>
      </c>
      <c r="D5" s="41">
        <v>37802</v>
      </c>
      <c r="E5" s="70">
        <v>37621</v>
      </c>
      <c r="F5" s="42">
        <v>37621</v>
      </c>
      <c r="IV5" s="36"/>
    </row>
    <row r="6" spans="2:6" ht="17.25" customHeight="1" thickBot="1">
      <c r="B6" s="34"/>
      <c r="C6" s="45" t="s">
        <v>12</v>
      </c>
      <c r="D6" s="43" t="s">
        <v>57</v>
      </c>
      <c r="E6" s="45" t="s">
        <v>13</v>
      </c>
      <c r="F6" s="44" t="s">
        <v>14</v>
      </c>
    </row>
    <row r="7" spans="2:6" ht="7.5" customHeight="1">
      <c r="B7" s="71"/>
      <c r="C7" s="46"/>
      <c r="D7" s="2"/>
      <c r="E7" s="46"/>
      <c r="F7" s="72"/>
    </row>
    <row r="8" spans="2:6" ht="12.75">
      <c r="B8" s="7" t="s">
        <v>39</v>
      </c>
      <c r="C8" s="60">
        <v>1.15</v>
      </c>
      <c r="D8" s="94">
        <v>1.85</v>
      </c>
      <c r="E8" s="60">
        <v>1.05</v>
      </c>
      <c r="F8" s="95">
        <v>1.2</v>
      </c>
    </row>
    <row r="9" spans="2:6" ht="12.75">
      <c r="B9" s="7" t="s">
        <v>51</v>
      </c>
      <c r="C9" s="61">
        <v>0.038</v>
      </c>
      <c r="D9" s="18">
        <v>0.038</v>
      </c>
      <c r="E9" s="61">
        <v>0.038</v>
      </c>
      <c r="F9" s="20">
        <v>0.038</v>
      </c>
    </row>
    <row r="10" spans="2:6" ht="12.75">
      <c r="B10" s="7" t="s">
        <v>52</v>
      </c>
      <c r="C10" s="61">
        <v>0.056</v>
      </c>
      <c r="D10" s="18">
        <v>0.056</v>
      </c>
      <c r="E10" s="61">
        <v>0.056</v>
      </c>
      <c r="F10" s="20">
        <v>0.056</v>
      </c>
    </row>
    <row r="11" spans="2:6" ht="12.75">
      <c r="B11" s="7" t="s">
        <v>53</v>
      </c>
      <c r="C11" s="62">
        <f>C9+C8*C10</f>
        <v>0.10239999999999999</v>
      </c>
      <c r="D11" s="96">
        <f>D9+D8*D10</f>
        <v>0.1416</v>
      </c>
      <c r="E11" s="62">
        <f>E9+E8*E10</f>
        <v>0.0968</v>
      </c>
      <c r="F11" s="97">
        <f>F9+F8*F10</f>
        <v>0.10519999999999999</v>
      </c>
    </row>
    <row r="12" spans="2:6" ht="12.75">
      <c r="B12" s="7" t="s">
        <v>42</v>
      </c>
      <c r="C12" s="63">
        <v>0.141</v>
      </c>
      <c r="D12" s="98">
        <v>0.1669</v>
      </c>
      <c r="E12" s="63">
        <v>0.1441</v>
      </c>
      <c r="F12" s="11">
        <v>0.1005</v>
      </c>
    </row>
    <row r="13" spans="2:6" ht="9" customHeight="1">
      <c r="B13" s="7"/>
      <c r="C13" s="52"/>
      <c r="D13" s="8"/>
      <c r="E13" s="52"/>
      <c r="F13" s="9"/>
    </row>
    <row r="14" spans="2:6" ht="12.75">
      <c r="B14" s="7" t="s">
        <v>43</v>
      </c>
      <c r="C14" s="68" t="s">
        <v>47</v>
      </c>
      <c r="D14" s="18">
        <v>0.0791</v>
      </c>
      <c r="E14" s="61">
        <v>0.0791</v>
      </c>
      <c r="F14" s="20">
        <v>0.0691</v>
      </c>
    </row>
    <row r="15" spans="2:6" ht="6.75" customHeight="1">
      <c r="B15" s="7"/>
      <c r="C15" s="69"/>
      <c r="D15" s="98"/>
      <c r="E15" s="63"/>
      <c r="F15" s="11"/>
    </row>
    <row r="16" spans="2:6" ht="12.75">
      <c r="B16" s="7" t="s">
        <v>55</v>
      </c>
      <c r="C16" s="64">
        <f>C32/C33</f>
        <v>0</v>
      </c>
      <c r="D16" s="99">
        <f>D32/D33</f>
        <v>0.03623026682287225</v>
      </c>
      <c r="E16" s="64">
        <f>E32/E33</f>
        <v>0.12972783507831315</v>
      </c>
      <c r="F16" s="100">
        <f>F32/F33</f>
        <v>0.913978003120861</v>
      </c>
    </row>
    <row r="17" spans="2:6" ht="12.75">
      <c r="B17" s="7" t="s">
        <v>56</v>
      </c>
      <c r="C17" s="65">
        <f>1-C16</f>
        <v>1</v>
      </c>
      <c r="D17" s="101">
        <f>1-D16</f>
        <v>0.9637697331771278</v>
      </c>
      <c r="E17" s="65">
        <f>1-E16</f>
        <v>0.8702721649216869</v>
      </c>
      <c r="F17" s="102">
        <f>1-F16</f>
        <v>0.08602199687913903</v>
      </c>
    </row>
    <row r="18" spans="2:6" s="40" customFormat="1" ht="12.75">
      <c r="B18" s="28" t="s">
        <v>54</v>
      </c>
      <c r="C18" s="66">
        <f>C17*C11</f>
        <v>0.10239999999999999</v>
      </c>
      <c r="D18" s="103">
        <f>D16*D14+D17*D11</f>
        <v>0.1393356083235705</v>
      </c>
      <c r="E18" s="66">
        <f>E16*E14+E17*E11</f>
        <v>0.09450381731911385</v>
      </c>
      <c r="F18" s="104">
        <f>F16*F14+F17*F11</f>
        <v>0.07220539408733692</v>
      </c>
    </row>
    <row r="19" spans="2:6" s="40" customFormat="1" ht="6.75" customHeight="1" thickBot="1">
      <c r="B19" s="121"/>
      <c r="C19" s="122"/>
      <c r="D19" s="123"/>
      <c r="E19" s="122"/>
      <c r="F19" s="124"/>
    </row>
    <row r="20" spans="2:6" s="40" customFormat="1" ht="8.25" customHeight="1">
      <c r="B20" s="28"/>
      <c r="C20" s="66"/>
      <c r="D20" s="103"/>
      <c r="E20" s="66"/>
      <c r="F20" s="104"/>
    </row>
    <row r="21" spans="2:6" ht="12.75">
      <c r="B21" s="7" t="s">
        <v>44</v>
      </c>
      <c r="C21" s="47">
        <v>0</v>
      </c>
      <c r="D21" s="37">
        <v>750</v>
      </c>
      <c r="E21" s="47">
        <v>19986</v>
      </c>
      <c r="F21" s="73">
        <v>231445</v>
      </c>
    </row>
    <row r="22" spans="2:6" ht="16.5">
      <c r="B22" s="7" t="s">
        <v>45</v>
      </c>
      <c r="C22" s="48">
        <v>61020</v>
      </c>
      <c r="D22" s="38">
        <v>2262</v>
      </c>
      <c r="E22" s="48">
        <v>22782</v>
      </c>
      <c r="F22" s="74">
        <v>10381</v>
      </c>
    </row>
    <row r="23" spans="2:6" ht="12.75">
      <c r="B23" s="7" t="s">
        <v>48</v>
      </c>
      <c r="C23" s="49">
        <f>SUM(C21:C22)</f>
        <v>61020</v>
      </c>
      <c r="D23" s="39">
        <f>SUM(D21:D22)</f>
        <v>3012</v>
      </c>
      <c r="E23" s="49">
        <f>SUM(E21:E22)</f>
        <v>42768</v>
      </c>
      <c r="F23" s="75">
        <f>SUM(F21:F22)</f>
        <v>241826</v>
      </c>
    </row>
    <row r="24" spans="2:6" ht="6" customHeight="1">
      <c r="B24" s="7"/>
      <c r="C24" s="46"/>
      <c r="D24" s="2"/>
      <c r="E24" s="46"/>
      <c r="F24" s="72"/>
    </row>
    <row r="25" spans="2:6" ht="12.75">
      <c r="B25" s="7" t="s">
        <v>3</v>
      </c>
      <c r="C25" s="50">
        <f>C22</f>
        <v>61020</v>
      </c>
      <c r="D25" s="76">
        <v>536</v>
      </c>
      <c r="E25" s="50">
        <f>19433+15508</f>
        <v>34941</v>
      </c>
      <c r="F25" s="77">
        <f>15204+7217</f>
        <v>22421</v>
      </c>
    </row>
    <row r="26" spans="2:6" ht="15">
      <c r="B26" s="7" t="s">
        <v>4</v>
      </c>
      <c r="C26" s="51">
        <f>C18</f>
        <v>0.10239999999999999</v>
      </c>
      <c r="D26" s="78">
        <f>D18</f>
        <v>0.1393356083235705</v>
      </c>
      <c r="E26" s="51">
        <f>E18</f>
        <v>0.09450381731911385</v>
      </c>
      <c r="F26" s="79">
        <f>F18</f>
        <v>0.07220539408733692</v>
      </c>
    </row>
    <row r="27" spans="2:6" s="1" customFormat="1" ht="12.75">
      <c r="B27" s="27" t="s">
        <v>6</v>
      </c>
      <c r="C27" s="57">
        <f>C25*C26</f>
        <v>6248.447999999999</v>
      </c>
      <c r="D27" s="88">
        <f>D25*D26</f>
        <v>74.6838860614338</v>
      </c>
      <c r="E27" s="57">
        <f>E25*E26</f>
        <v>3302.057880947157</v>
      </c>
      <c r="F27" s="89">
        <f>F25*F26</f>
        <v>1618.917140832181</v>
      </c>
    </row>
    <row r="28" spans="2:6" ht="8.25" customHeight="1">
      <c r="B28" s="112"/>
      <c r="C28" s="67"/>
      <c r="D28" s="113"/>
      <c r="E28" s="67"/>
      <c r="F28" s="114"/>
    </row>
    <row r="29" spans="2:6" ht="17.25" customHeight="1">
      <c r="B29" s="7" t="s">
        <v>46</v>
      </c>
      <c r="C29" s="53">
        <v>26.88</v>
      </c>
      <c r="D29" s="80">
        <v>32.7</v>
      </c>
      <c r="E29" s="53">
        <v>77.5</v>
      </c>
      <c r="F29" s="81">
        <v>38.85</v>
      </c>
    </row>
    <row r="30" spans="2:6" ht="15">
      <c r="B30" s="7" t="s">
        <v>49</v>
      </c>
      <c r="C30" s="54">
        <v>10820</v>
      </c>
      <c r="D30" s="82">
        <v>610.12</v>
      </c>
      <c r="E30" s="54">
        <v>1730</v>
      </c>
      <c r="F30" s="83">
        <v>560.7</v>
      </c>
    </row>
    <row r="31" spans="2:6" ht="12.75">
      <c r="B31" s="7" t="s">
        <v>41</v>
      </c>
      <c r="C31" s="55">
        <f>C29*C30</f>
        <v>290841.6</v>
      </c>
      <c r="D31" s="84">
        <f>D29*D30</f>
        <v>19950.924000000003</v>
      </c>
      <c r="E31" s="55">
        <f>E29*E30</f>
        <v>134075</v>
      </c>
      <c r="F31" s="85">
        <f>F29*F30</f>
        <v>21783.195000000003</v>
      </c>
    </row>
    <row r="32" spans="2:6" ht="15">
      <c r="B32" s="7" t="s">
        <v>40</v>
      </c>
      <c r="C32" s="56">
        <f>C21</f>
        <v>0</v>
      </c>
      <c r="D32" s="86">
        <f>D21</f>
        <v>750</v>
      </c>
      <c r="E32" s="56">
        <f>E21</f>
        <v>19986</v>
      </c>
      <c r="F32" s="87">
        <f>F21</f>
        <v>231445</v>
      </c>
    </row>
    <row r="33" spans="2:6" s="1" customFormat="1" ht="12.75">
      <c r="B33" s="27" t="s">
        <v>50</v>
      </c>
      <c r="C33" s="57">
        <f>SUM(C31:C32)</f>
        <v>290841.6</v>
      </c>
      <c r="D33" s="88">
        <f>SUM(D31:D32)</f>
        <v>20700.924000000003</v>
      </c>
      <c r="E33" s="57">
        <f>SUM(E31:E32)</f>
        <v>154061</v>
      </c>
      <c r="F33" s="89">
        <f>SUM(F31:F32)</f>
        <v>253228.195</v>
      </c>
    </row>
    <row r="34" spans="2:6" ht="6.75" customHeight="1">
      <c r="B34" s="7"/>
      <c r="C34" s="50"/>
      <c r="D34" s="76"/>
      <c r="E34" s="50"/>
      <c r="F34" s="77"/>
    </row>
    <row r="35" spans="2:6" ht="12.75">
      <c r="B35" s="7" t="s">
        <v>5</v>
      </c>
      <c r="C35" s="50">
        <f>C33</f>
        <v>290841.6</v>
      </c>
      <c r="D35" s="76">
        <f>D33</f>
        <v>20700.924000000003</v>
      </c>
      <c r="E35" s="50">
        <f>E33</f>
        <v>154061</v>
      </c>
      <c r="F35" s="77">
        <f>F33</f>
        <v>253228.195</v>
      </c>
    </row>
    <row r="36" spans="2:6" ht="15">
      <c r="B36" s="7" t="s">
        <v>4</v>
      </c>
      <c r="C36" s="51">
        <f>C26</f>
        <v>0.10239999999999999</v>
      </c>
      <c r="D36" s="78">
        <f>D26</f>
        <v>0.1393356083235705</v>
      </c>
      <c r="E36" s="51">
        <f>E26</f>
        <v>0.09450381731911385</v>
      </c>
      <c r="F36" s="79">
        <f>F26</f>
        <v>0.07220539408733692</v>
      </c>
    </row>
    <row r="37" spans="2:6" s="1" customFormat="1" ht="12.75">
      <c r="B37" s="27" t="s">
        <v>7</v>
      </c>
      <c r="C37" s="57">
        <f>C35*C36</f>
        <v>29782.179839999993</v>
      </c>
      <c r="D37" s="88">
        <f>D35*D36</f>
        <v>2884.3758384000007</v>
      </c>
      <c r="E37" s="57">
        <f>E35*E36</f>
        <v>14559.352599999998</v>
      </c>
      <c r="F37" s="89">
        <f>F35*F36</f>
        <v>18284.441614000003</v>
      </c>
    </row>
    <row r="38" spans="2:6" ht="5.25" customHeight="1" thickBot="1">
      <c r="B38" s="12"/>
      <c r="C38" s="115"/>
      <c r="D38" s="116"/>
      <c r="E38" s="115"/>
      <c r="F38" s="117"/>
    </row>
    <row r="39" spans="2:6" ht="17.25" customHeight="1">
      <c r="B39" s="126" t="s">
        <v>11</v>
      </c>
      <c r="C39" s="127">
        <v>7916</v>
      </c>
      <c r="D39" s="128">
        <v>50.828</v>
      </c>
      <c r="E39" s="127">
        <v>3579</v>
      </c>
      <c r="F39" s="129">
        <v>1736</v>
      </c>
    </row>
    <row r="40" spans="2:6" ht="17.25" customHeight="1">
      <c r="B40" s="27" t="s">
        <v>58</v>
      </c>
      <c r="C40" s="125">
        <f>C39/C30</f>
        <v>0.7316081330868761</v>
      </c>
      <c r="D40" s="125">
        <f>D39/D30</f>
        <v>0.08330820166524619</v>
      </c>
      <c r="E40" s="125">
        <f>E39/E30</f>
        <v>2.06878612716763</v>
      </c>
      <c r="F40" s="130">
        <f>F39/F30</f>
        <v>3.096129837702871</v>
      </c>
    </row>
    <row r="41" spans="2:6" ht="6.75" customHeight="1" thickBot="1">
      <c r="B41" s="12"/>
      <c r="C41" s="115"/>
      <c r="D41" s="116"/>
      <c r="E41" s="115"/>
      <c r="F41" s="117"/>
    </row>
    <row r="42" spans="2:6" ht="18.75" customHeight="1">
      <c r="B42" s="7" t="s">
        <v>0</v>
      </c>
      <c r="C42" s="58">
        <v>14726</v>
      </c>
      <c r="D42" s="90">
        <v>178.225</v>
      </c>
      <c r="E42" s="58">
        <v>7669</v>
      </c>
      <c r="F42" s="91">
        <v>9795</v>
      </c>
    </row>
    <row r="43" spans="2:6" ht="15">
      <c r="B43" s="7" t="s">
        <v>1</v>
      </c>
      <c r="C43" s="54">
        <v>4733</v>
      </c>
      <c r="D43" s="82">
        <v>71.29</v>
      </c>
      <c r="E43" s="54">
        <v>2190</v>
      </c>
      <c r="F43" s="83">
        <v>533</v>
      </c>
    </row>
    <row r="44" spans="2:6" ht="12.75">
      <c r="B44" s="7" t="s">
        <v>2</v>
      </c>
      <c r="C44" s="50">
        <f>C42-C43</f>
        <v>9993</v>
      </c>
      <c r="D44" s="76">
        <f>D42-D43</f>
        <v>106.93499999999999</v>
      </c>
      <c r="E44" s="50">
        <f>E42-E43</f>
        <v>5479</v>
      </c>
      <c r="F44" s="77">
        <f>F42-F43</f>
        <v>9262</v>
      </c>
    </row>
    <row r="45" spans="2:6" ht="15">
      <c r="B45" s="7" t="s">
        <v>8</v>
      </c>
      <c r="C45" s="59">
        <f>C27</f>
        <v>6248.447999999999</v>
      </c>
      <c r="D45" s="92">
        <f>D27</f>
        <v>74.6838860614338</v>
      </c>
      <c r="E45" s="59">
        <f>E27</f>
        <v>3302.057880947157</v>
      </c>
      <c r="F45" s="93">
        <f>F27</f>
        <v>1618.917140832181</v>
      </c>
    </row>
    <row r="46" spans="2:6" ht="12.75">
      <c r="B46" s="27" t="s">
        <v>15</v>
      </c>
      <c r="C46" s="57">
        <f>C44-C45</f>
        <v>3744.5520000000006</v>
      </c>
      <c r="D46" s="88">
        <f>D44-D45</f>
        <v>32.25111393856619</v>
      </c>
      <c r="E46" s="57">
        <f>E44-E45</f>
        <v>2176.942119052843</v>
      </c>
      <c r="F46" s="89">
        <f>F44-F45</f>
        <v>7643.082859167819</v>
      </c>
    </row>
    <row r="47" spans="2:6" ht="6.75" customHeight="1">
      <c r="B47" s="112"/>
      <c r="C47" s="118"/>
      <c r="D47" s="119"/>
      <c r="E47" s="118"/>
      <c r="F47" s="120"/>
    </row>
    <row r="48" spans="2:6" ht="18" customHeight="1">
      <c r="B48" s="7" t="s">
        <v>0</v>
      </c>
      <c r="C48" s="50">
        <f aca="true" t="shared" si="0" ref="C48:F50">C42</f>
        <v>14726</v>
      </c>
      <c r="D48" s="76">
        <f t="shared" si="0"/>
        <v>178.225</v>
      </c>
      <c r="E48" s="50">
        <f t="shared" si="0"/>
        <v>7669</v>
      </c>
      <c r="F48" s="77">
        <f t="shared" si="0"/>
        <v>9795</v>
      </c>
    </row>
    <row r="49" spans="2:6" ht="15">
      <c r="B49" s="7" t="s">
        <v>1</v>
      </c>
      <c r="C49" s="59">
        <f t="shared" si="0"/>
        <v>4733</v>
      </c>
      <c r="D49" s="92">
        <f t="shared" si="0"/>
        <v>71.29</v>
      </c>
      <c r="E49" s="59">
        <f t="shared" si="0"/>
        <v>2190</v>
      </c>
      <c r="F49" s="93">
        <f t="shared" si="0"/>
        <v>533</v>
      </c>
    </row>
    <row r="50" spans="2:6" ht="12.75">
      <c r="B50" s="7" t="s">
        <v>2</v>
      </c>
      <c r="C50" s="50">
        <f t="shared" si="0"/>
        <v>9993</v>
      </c>
      <c r="D50" s="76">
        <f t="shared" si="0"/>
        <v>106.93499999999999</v>
      </c>
      <c r="E50" s="50">
        <f t="shared" si="0"/>
        <v>5479</v>
      </c>
      <c r="F50" s="77">
        <f t="shared" si="0"/>
        <v>9262</v>
      </c>
    </row>
    <row r="51" spans="2:6" ht="15">
      <c r="B51" s="7" t="s">
        <v>10</v>
      </c>
      <c r="C51" s="59">
        <f>C37</f>
        <v>29782.179839999993</v>
      </c>
      <c r="D51" s="92">
        <f>D37</f>
        <v>2884.3758384000007</v>
      </c>
      <c r="E51" s="59">
        <f>E37</f>
        <v>14559.352599999998</v>
      </c>
      <c r="F51" s="93">
        <f>F37</f>
        <v>18284.441614000003</v>
      </c>
    </row>
    <row r="52" spans="2:6" ht="12.75">
      <c r="B52" s="27" t="s">
        <v>16</v>
      </c>
      <c r="C52" s="57">
        <f>C50-C51</f>
        <v>-19789.179839999993</v>
      </c>
      <c r="D52" s="88">
        <f>D50-D51</f>
        <v>-2777.4408384000008</v>
      </c>
      <c r="E52" s="57">
        <f>E50-E51</f>
        <v>-9080.352599999998</v>
      </c>
      <c r="F52" s="89">
        <f>F50-F51</f>
        <v>-9022.441614000003</v>
      </c>
    </row>
    <row r="53" spans="2:6" ht="6" customHeight="1" thickBot="1">
      <c r="B53" s="27"/>
      <c r="C53" s="57"/>
      <c r="D53" s="88"/>
      <c r="E53" s="57"/>
      <c r="F53" s="89"/>
    </row>
    <row r="54" spans="2:6" ht="7.5" customHeight="1">
      <c r="B54" s="126"/>
      <c r="C54" s="127"/>
      <c r="D54" s="128"/>
      <c r="E54" s="127"/>
      <c r="F54" s="129"/>
    </row>
    <row r="55" spans="2:6" ht="12.75">
      <c r="B55" s="27" t="s">
        <v>59</v>
      </c>
      <c r="C55" s="125">
        <f>C52/C30</f>
        <v>-1.828944532347504</v>
      </c>
      <c r="D55" s="125">
        <f>D52/D30</f>
        <v>-4.552286170589394</v>
      </c>
      <c r="E55" s="125">
        <f>E52/E30</f>
        <v>-5.248758728323699</v>
      </c>
      <c r="F55" s="130">
        <f>F52/F30</f>
        <v>-16.09138864633494</v>
      </c>
    </row>
    <row r="56" spans="2:6" ht="9" customHeight="1" thickBot="1">
      <c r="B56" s="12"/>
      <c r="C56" s="115"/>
      <c r="D56" s="116"/>
      <c r="E56" s="115"/>
      <c r="F56" s="117"/>
    </row>
    <row r="68" spans="2:6" ht="13.5" thickBot="1">
      <c r="B68" s="34"/>
      <c r="C68" s="105"/>
      <c r="D68" s="14"/>
      <c r="E68" s="105"/>
      <c r="F68" s="26"/>
    </row>
  </sheetData>
  <mergeCells count="1">
    <mergeCell ref="B3:F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dhawley</dc:creator>
  <cp:keywords/>
  <dc:description/>
  <cp:lastModifiedBy>DDH</cp:lastModifiedBy>
  <cp:lastPrinted>1999-11-14T20:57:15Z</cp:lastPrinted>
  <dcterms:created xsi:type="dcterms:W3CDTF">1999-11-14T20:29:32Z</dcterms:created>
  <dcterms:modified xsi:type="dcterms:W3CDTF">2007-03-20T14:26:46Z</dcterms:modified>
  <cp:category/>
  <cp:version/>
  <cp:contentType/>
  <cp:contentStatus/>
</cp:coreProperties>
</file>