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20" windowWidth="20120" windowHeight="8000" tabRatio="678"/>
  </bookViews>
  <sheets>
    <sheet name="Instructions" sheetId="7" r:id="rId1"/>
    <sheet name="Prob 1 - 30 Pts" sheetId="1" r:id="rId2"/>
    <sheet name="Prob 2 - 25 Pts" sheetId="2" r:id="rId3"/>
    <sheet name="Scenario Summary" sheetId="11" r:id="rId4"/>
    <sheet name="Prob 3 - 10 Pts" sheetId="6" r:id="rId5"/>
    <sheet name="Prob 4 - 5 Pts" sheetId="3" r:id="rId6"/>
    <sheet name="Prob 5 - 5 Pts" sheetId="8" r:id="rId7"/>
    <sheet name="MC-TF" sheetId="12" r:id="rId8"/>
  </sheets>
  <definedNames>
    <definedName name="Collect0">'Prob 2 - 25 Pts'!$F$22</definedName>
    <definedName name="Collect1">'Prob 2 - 25 Pts'!$F$23</definedName>
    <definedName name="Collect2">'Prob 2 - 25 Pts'!$F$24</definedName>
    <definedName name="_xlnm.Print_Area" localSheetId="1">'Prob 1 - 30 Pts'!$B$43:$G$67</definedName>
    <definedName name="_xlnm.Print_Area" localSheetId="2">'Prob 2 - 25 Pts'!$B$28:$N$54</definedName>
  </definedNames>
  <calcPr calcId="144525" iterate="1"/>
</workbook>
</file>

<file path=xl/calcChain.xml><?xml version="1.0" encoding="utf-8"?>
<calcChain xmlns="http://schemas.openxmlformats.org/spreadsheetml/2006/main">
  <c r="B27" i="2" l="1"/>
  <c r="J36" i="2"/>
  <c r="I36" i="2"/>
  <c r="H36" i="2"/>
  <c r="G36" i="2"/>
  <c r="D79" i="1"/>
  <c r="D47" i="1"/>
  <c r="J13" i="3"/>
  <c r="D91" i="1"/>
  <c r="D86" i="1"/>
  <c r="G46" i="2"/>
  <c r="H46" i="2"/>
  <c r="I46" i="2"/>
  <c r="J46" i="2"/>
  <c r="K46" i="2"/>
  <c r="L46" i="2"/>
  <c r="M46" i="2"/>
  <c r="N46" i="2"/>
  <c r="F46" i="2"/>
  <c r="G31" i="2"/>
  <c r="H31" i="2"/>
  <c r="I31" i="2"/>
  <c r="J31" i="2"/>
  <c r="K31" i="2"/>
  <c r="L31" i="2"/>
  <c r="M31" i="2"/>
  <c r="N31" i="2"/>
  <c r="F31" i="2"/>
  <c r="G33" i="2"/>
  <c r="H33" i="2"/>
  <c r="I33" i="2"/>
  <c r="J33" i="2"/>
  <c r="K33" i="2"/>
  <c r="K38" i="2" s="1"/>
  <c r="L33" i="2"/>
  <c r="L38" i="2" s="1"/>
  <c r="M33" i="2"/>
  <c r="M38" i="2" s="1"/>
  <c r="N33" i="2"/>
  <c r="N38" i="2" s="1"/>
  <c r="F33" i="2"/>
  <c r="F38" i="2" s="1"/>
  <c r="I38" i="2" l="1"/>
  <c r="I43" i="2" s="1"/>
  <c r="G38" i="2"/>
  <c r="G43" i="2" s="1"/>
  <c r="J38" i="2"/>
  <c r="J43" i="2" s="1"/>
  <c r="N43" i="2"/>
  <c r="H38" i="2"/>
  <c r="H43" i="2" s="1"/>
  <c r="F43" i="2"/>
  <c r="L43" i="2"/>
  <c r="M43" i="2"/>
  <c r="K43" i="2"/>
  <c r="F42" i="2"/>
  <c r="G42" i="2"/>
  <c r="H42" i="2"/>
  <c r="I42" i="2"/>
  <c r="J42" i="2"/>
  <c r="K42" i="2"/>
  <c r="L42" i="2"/>
  <c r="M42" i="2"/>
  <c r="N42" i="2"/>
  <c r="G23" i="1"/>
  <c r="G26" i="1"/>
  <c r="G27" i="1"/>
  <c r="G28" i="1"/>
  <c r="G30" i="1"/>
  <c r="G32" i="1"/>
  <c r="G24" i="1"/>
  <c r="E66" i="1"/>
  <c r="E60" i="1"/>
  <c r="E62" i="1" s="1"/>
  <c r="D56" i="1"/>
  <c r="E52" i="1"/>
  <c r="D51" i="1"/>
  <c r="D50" i="1"/>
  <c r="D85" i="1" s="1"/>
  <c r="E49" i="1"/>
  <c r="D46" i="1"/>
  <c r="D30" i="1"/>
  <c r="D28" i="1"/>
  <c r="D27" i="1"/>
  <c r="D26" i="1"/>
  <c r="E25" i="1"/>
  <c r="E29" i="1" s="1"/>
  <c r="D23" i="1"/>
  <c r="K44" i="2" l="1"/>
  <c r="K45" i="2" s="1"/>
  <c r="J44" i="2"/>
  <c r="J45" i="2" s="1"/>
  <c r="N44" i="2"/>
  <c r="N45" i="2" s="1"/>
  <c r="F44" i="2"/>
  <c r="F45" i="2" s="1"/>
  <c r="D60" i="1"/>
  <c r="D62" i="1" s="1"/>
  <c r="D80" i="1"/>
  <c r="G44" i="2"/>
  <c r="G45" i="2" s="1"/>
  <c r="E67" i="1"/>
  <c r="G67" i="1" s="1"/>
  <c r="G29" i="1"/>
  <c r="E31" i="1"/>
  <c r="G49" i="1"/>
  <c r="E54" i="1"/>
  <c r="G62" i="1" s="1"/>
  <c r="G25" i="1"/>
  <c r="G66" i="1"/>
  <c r="D75" i="1"/>
  <c r="M44" i="2"/>
  <c r="M45" i="2" s="1"/>
  <c r="L44" i="2"/>
  <c r="L45" i="2" s="1"/>
  <c r="I44" i="2"/>
  <c r="I45" i="2" s="1"/>
  <c r="H44" i="2"/>
  <c r="H45" i="2" s="1"/>
  <c r="D52" i="1"/>
  <c r="F26" i="1"/>
  <c r="F27" i="1"/>
  <c r="F23" i="1"/>
  <c r="F28" i="1"/>
  <c r="D24" i="1"/>
  <c r="F30" i="1"/>
  <c r="G60" i="1" l="1"/>
  <c r="G52" i="1"/>
  <c r="G65" i="1"/>
  <c r="G61" i="1"/>
  <c r="G57" i="1"/>
  <c r="G46" i="1"/>
  <c r="G50" i="1"/>
  <c r="G54" i="1"/>
  <c r="G58" i="1"/>
  <c r="G45" i="1"/>
  <c r="G53" i="1"/>
  <c r="G63" i="1"/>
  <c r="G59" i="1"/>
  <c r="G44" i="1"/>
  <c r="G48" i="1"/>
  <c r="G64" i="1"/>
  <c r="G56" i="1"/>
  <c r="G47" i="1"/>
  <c r="G51" i="1"/>
  <c r="G31" i="1"/>
  <c r="E33" i="1"/>
  <c r="G33" i="1" s="1"/>
  <c r="F24" i="1"/>
  <c r="D25" i="1"/>
  <c r="F25" i="1" l="1"/>
  <c r="D29" i="1"/>
  <c r="F48" i="2" l="1"/>
  <c r="F53" i="2" s="1"/>
  <c r="L9" i="6" s="1"/>
  <c r="F29" i="1"/>
  <c r="D31" i="1"/>
  <c r="G48" i="2" l="1"/>
  <c r="G53" i="2" s="1"/>
  <c r="M9" i="6" s="1"/>
  <c r="F52" i="2"/>
  <c r="L8" i="6" s="1"/>
  <c r="F31" i="1"/>
  <c r="D32" i="1"/>
  <c r="F32" i="1" s="1"/>
  <c r="D33" i="1" l="1"/>
  <c r="G52" i="2"/>
  <c r="M8" i="6" s="1"/>
  <c r="H48" i="2"/>
  <c r="H53" i="2" s="1"/>
  <c r="N9" i="6" s="1"/>
  <c r="D35" i="1" l="1"/>
  <c r="D65" i="1"/>
  <c r="F33" i="1"/>
  <c r="H52" i="2"/>
  <c r="N8" i="6" s="1"/>
  <c r="I48" i="2"/>
  <c r="I53" i="2" s="1"/>
  <c r="O9" i="6" s="1"/>
  <c r="I52" i="2" l="1"/>
  <c r="O8" i="6" s="1"/>
  <c r="J48" i="2"/>
  <c r="J53" i="2" s="1"/>
  <c r="P9" i="6" s="1"/>
  <c r="D66" i="1"/>
  <c r="J52" i="2" l="1"/>
  <c r="P8" i="6" s="1"/>
  <c r="K48" i="2"/>
  <c r="K53" i="2" s="1"/>
  <c r="Q9" i="6" s="1"/>
  <c r="D67" i="1"/>
  <c r="K52" i="2" l="1"/>
  <c r="Q8" i="6" s="1"/>
  <c r="L48" i="2"/>
  <c r="L53" i="2" s="1"/>
  <c r="R9" i="6" s="1"/>
  <c r="D44" i="1"/>
  <c r="L52" i="2" l="1"/>
  <c r="R8" i="6" s="1"/>
  <c r="M48" i="2"/>
  <c r="M53" i="2" s="1"/>
  <c r="S9" i="6" s="1"/>
  <c r="D49" i="1"/>
  <c r="M52" i="2" l="1"/>
  <c r="S8" i="6" s="1"/>
  <c r="N48" i="2"/>
  <c r="N53" i="2" s="1"/>
  <c r="T9" i="6" s="1"/>
  <c r="D54" i="1"/>
  <c r="N52" i="2" l="1"/>
  <c r="T8" i="6" s="1"/>
  <c r="F57" i="1"/>
  <c r="F54" i="1"/>
  <c r="F62" i="1"/>
  <c r="F45" i="1"/>
  <c r="F59" i="1"/>
  <c r="F50" i="1"/>
  <c r="F64" i="1"/>
  <c r="F56" i="1"/>
  <c r="F46" i="1"/>
  <c r="F51" i="1"/>
  <c r="F58" i="1"/>
  <c r="F48" i="1"/>
  <c r="F47" i="1"/>
  <c r="F52" i="1"/>
  <c r="F53" i="1"/>
  <c r="F63" i="1"/>
  <c r="F60" i="1"/>
  <c r="F61" i="1"/>
  <c r="F65" i="1"/>
  <c r="F66" i="1"/>
  <c r="F67" i="1"/>
  <c r="F44" i="1"/>
  <c r="F49" i="1"/>
</calcChain>
</file>

<file path=xl/sharedStrings.xml><?xml version="1.0" encoding="utf-8"?>
<sst xmlns="http://schemas.openxmlformats.org/spreadsheetml/2006/main" count="269" uniqueCount="228">
  <si>
    <t>Inputs for 2009</t>
  </si>
  <si>
    <t>Tax Rate</t>
  </si>
  <si>
    <t>Common Shares Outstanding</t>
  </si>
  <si>
    <t>Selling and G&amp;A Expenses</t>
  </si>
  <si>
    <t>Fixed Expenses</t>
  </si>
  <si>
    <t>Depreciation</t>
  </si>
  <si>
    <t>Interest Expense</t>
  </si>
  <si>
    <t>Dividends Per Share</t>
  </si>
  <si>
    <t>Accounts Receivable</t>
  </si>
  <si>
    <t>Inventory</t>
  </si>
  <si>
    <t xml:space="preserve">Accounts Payable </t>
  </si>
  <si>
    <r>
      <t xml:space="preserve">Note: 2009 Cost of Goods </t>
    </r>
    <r>
      <rPr>
        <b/>
        <u val="singleAccounting"/>
        <sz val="11"/>
        <color rgb="FFFF0000"/>
        <rFont val="Calibri"/>
        <family val="2"/>
        <scheme val="minor"/>
      </rPr>
      <t>as a percentage of sales</t>
    </r>
    <r>
      <rPr>
        <b/>
        <sz val="11"/>
        <color rgb="FFFF0000"/>
        <rFont val="Calibri"/>
        <family val="2"/>
        <scheme val="minor"/>
      </rPr>
      <t xml:space="preserve"> </t>
    </r>
    <r>
      <rPr>
        <b/>
        <sz val="11"/>
        <color theme="1"/>
        <rFont val="Calibri"/>
        <family val="2"/>
        <scheme val="minor"/>
      </rPr>
      <t>is the</t>
    </r>
  </si>
  <si>
    <t xml:space="preserve">    same as it was in 2008.</t>
  </si>
  <si>
    <t>Income Statements</t>
  </si>
  <si>
    <t>2008-2009</t>
  </si>
  <si>
    <t>(Thousands of Dollars)</t>
  </si>
  <si>
    <t>2009</t>
  </si>
  <si>
    <t>2008</t>
  </si>
  <si>
    <t>Sales</t>
  </si>
  <si>
    <t>Cost of Goods</t>
  </si>
  <si>
    <t>Gross Profit</t>
  </si>
  <si>
    <t>EBIT</t>
  </si>
  <si>
    <t>Earnings Before Taxes</t>
  </si>
  <si>
    <t>Taxes</t>
  </si>
  <si>
    <t>Net Income</t>
  </si>
  <si>
    <t>Earnings Per Share</t>
  </si>
  <si>
    <t>Balance Sheets</t>
  </si>
  <si>
    <t>Cash</t>
  </si>
  <si>
    <t>Marketable Secutities</t>
  </si>
  <si>
    <t xml:space="preserve">Accounts Receivable </t>
  </si>
  <si>
    <t>Prepaid Expenses</t>
  </si>
  <si>
    <t>Total Current Assets</t>
  </si>
  <si>
    <t>Plant and Equipment</t>
  </si>
  <si>
    <t>Accumlated Depreciation</t>
  </si>
  <si>
    <t>Net Fixed Assets</t>
  </si>
  <si>
    <t>Long-Term Investments</t>
  </si>
  <si>
    <t>Total Assets</t>
  </si>
  <si>
    <t>Accounts Payable</t>
  </si>
  <si>
    <t>Notes Payable</t>
  </si>
  <si>
    <t>Accrued Expenses</t>
  </si>
  <si>
    <t>Other Current Liabilities</t>
  </si>
  <si>
    <t>Total Current Liabilities</t>
  </si>
  <si>
    <t>Long-Term Debt</t>
  </si>
  <si>
    <t>Total Liabilities</t>
  </si>
  <si>
    <t>Common Stock</t>
  </si>
  <si>
    <t>Additional Paid-In Capital</t>
  </si>
  <si>
    <t>Retained Earnings</t>
  </si>
  <si>
    <t>Total Shareholders Equity</t>
  </si>
  <si>
    <t>Total Liabilities and Owners Equity</t>
  </si>
  <si>
    <t>Statement of Cash Flows</t>
  </si>
  <si>
    <t>Cash Flows from Operations</t>
  </si>
  <si>
    <t xml:space="preserve">Net Income </t>
  </si>
  <si>
    <t>Depreciation Expense</t>
  </si>
  <si>
    <t>Change in Marketable Securities</t>
  </si>
  <si>
    <t>Change in Accounts Receivable</t>
  </si>
  <si>
    <t>Change in Inventories</t>
  </si>
  <si>
    <t>Change in Prepaid Expenses</t>
  </si>
  <si>
    <t>Change in Accounts Payable</t>
  </si>
  <si>
    <t>Change in Other Current Liabilities</t>
  </si>
  <si>
    <t>Total Cash Flows from Operations</t>
  </si>
  <si>
    <t>Cash Flows From Investing</t>
  </si>
  <si>
    <t xml:space="preserve">Change in Plant and Equipment </t>
  </si>
  <si>
    <t>Change in Long-Term Investments</t>
  </si>
  <si>
    <t>Total Cash Flows from Investing</t>
  </si>
  <si>
    <t>Cash Flows from Financing</t>
  </si>
  <si>
    <t>Change in Long-Term Debt</t>
  </si>
  <si>
    <t>Change in Common Stock</t>
  </si>
  <si>
    <t>Change in Paid-In Capital</t>
  </si>
  <si>
    <t>Cash Dividends Paid to Shareholders</t>
  </si>
  <si>
    <t>Total Cash Flows from Financing</t>
  </si>
  <si>
    <t>Net Change in the Cash Balance</t>
  </si>
  <si>
    <t>1.</t>
  </si>
  <si>
    <t xml:space="preserve">the information that is provided. All formulas and computations must </t>
  </si>
  <si>
    <t>2.</t>
  </si>
  <si>
    <t xml:space="preserve">appropriately use the 2009 inputs. All computations should reflect any changes </t>
  </si>
  <si>
    <t>Create the common size income statements and balance sheets for 2008 and 2009</t>
  </si>
  <si>
    <t>in Columns F and G.</t>
  </si>
  <si>
    <t>3.</t>
  </si>
  <si>
    <t>In the Statement of Cash Flows, create a formula in each of the yellow boxes</t>
  </si>
  <si>
    <t>that will produce the correct result for any values of the inputs.</t>
  </si>
  <si>
    <t xml:space="preserve">Additional Plant/Equipment </t>
  </si>
  <si>
    <t>Jan</t>
  </si>
  <si>
    <t>Feb</t>
  </si>
  <si>
    <t>Mar</t>
  </si>
  <si>
    <t>Apr</t>
  </si>
  <si>
    <t>May</t>
  </si>
  <si>
    <t>Jun</t>
  </si>
  <si>
    <t>Jul</t>
  </si>
  <si>
    <t>Aug</t>
  </si>
  <si>
    <t>Sep</t>
  </si>
  <si>
    <t>Oct</t>
  </si>
  <si>
    <t>Nov</t>
  </si>
  <si>
    <t>Dec</t>
  </si>
  <si>
    <t>Beginning Cash Balance</t>
  </si>
  <si>
    <t>Net Cash Flow</t>
  </si>
  <si>
    <t>Unadjusted Ending Cash Balance</t>
  </si>
  <si>
    <t>Adjustment Needed</t>
  </si>
  <si>
    <t>Ending Cash Balance</t>
  </si>
  <si>
    <t>Cumulative Adjustment</t>
  </si>
  <si>
    <t>Short-Term Loans Outstanding</t>
  </si>
  <si>
    <t>Marketable Securities</t>
  </si>
  <si>
    <t>INPUTS</t>
  </si>
  <si>
    <t>Desired End-Of-Month cash balance</t>
  </si>
  <si>
    <t>CASH BUDGET</t>
  </si>
  <si>
    <t>Percentage of Sales collected in the month of the sale</t>
  </si>
  <si>
    <t>Percentage of Sales collected in the month following the sale</t>
  </si>
  <si>
    <t>Percentage of Sales collected in the second month following the sale</t>
  </si>
  <si>
    <t>Estimated Collection Rates for Sales</t>
  </si>
  <si>
    <t>Lease Payments</t>
  </si>
  <si>
    <t>Tax Payments</t>
  </si>
  <si>
    <t>Change in Notes Payable</t>
  </si>
  <si>
    <t xml:space="preserve">in the inputs. Use CASH on the balance sheet (cell D44) as the plug figure that will </t>
  </si>
  <si>
    <t>make the balance sheet balance if any inputs are changed.</t>
  </si>
  <si>
    <t>Collections on Sales</t>
  </si>
  <si>
    <t>Cash Operating Expenses</t>
  </si>
  <si>
    <t>Expected Sales</t>
  </si>
  <si>
    <t>Collections on sales in the month of the sale</t>
  </si>
  <si>
    <t>Collections on sales in the month following the sale</t>
  </si>
  <si>
    <t>Collections on sales in the second month following the sale</t>
  </si>
  <si>
    <t>Cash Operating Expenses as a Percentage of Current Month Sales</t>
  </si>
  <si>
    <t>Capital Outlay</t>
  </si>
  <si>
    <t>Capital Outlay for New Equipment</t>
  </si>
  <si>
    <t>Month of the Capital Outlay</t>
  </si>
  <si>
    <t>Total Cash Outflows</t>
  </si>
  <si>
    <t>June</t>
  </si>
  <si>
    <t>July</t>
  </si>
  <si>
    <t>August</t>
  </si>
  <si>
    <t>Short-Term Loans and Marketable Securities</t>
  </si>
  <si>
    <t xml:space="preserve">IMPORTANT: SAVE THIS SPREADSHEET TO THE DESKTOP OF THE </t>
  </si>
  <si>
    <t>COMPUTER YOU ARE USING. WITH YOUR NAME IN THE FILENAME.</t>
  </si>
  <si>
    <t>RESAVE IT OFTEN WHILE YOU ARE WORKING ON IT.</t>
  </si>
  <si>
    <t>NOTHING SHOULD BE USED OR ACCESSED BY YOU DURING THIS</t>
  </si>
  <si>
    <t xml:space="preserve">THE PENALTY FOR ACADEMIC DISHONESTY IN THIS COURSE IS AN </t>
  </si>
  <si>
    <t xml:space="preserve">"F" GRADE FOR THE COURSE AND POSSIBLE EXPULSION FROM THE </t>
  </si>
  <si>
    <t>UNIVERSITY OF MISSISSIPPI.</t>
  </si>
  <si>
    <t>Points are shown on each tab. Partial credit will be given where possible.</t>
  </si>
  <si>
    <t>Follow the instructions on each tabbed page.</t>
  </si>
  <si>
    <t>When you have completed this exam spreadsheet:</t>
  </si>
  <si>
    <t>Save it one last time to the desktop of your computer.</t>
  </si>
  <si>
    <t>Check Figure</t>
  </si>
  <si>
    <t>Input Cell</t>
  </si>
  <si>
    <t>Complete the 2008 and 2009 Income Statements and Balance Sheets using</t>
  </si>
  <si>
    <t>See the IF function in Cell J13</t>
  </si>
  <si>
    <t>Use Data Validation to create the error message popup</t>
  </si>
  <si>
    <t>that appears when you change the Green cell to any number</t>
  </si>
  <si>
    <t>less than 40.</t>
  </si>
  <si>
    <t>Data:</t>
  </si>
  <si>
    <t>Short Term Loans</t>
  </si>
  <si>
    <t>APR</t>
  </si>
  <si>
    <t>MAY</t>
  </si>
  <si>
    <t>JUN</t>
  </si>
  <si>
    <t>JUL</t>
  </si>
  <si>
    <t>AUG</t>
  </si>
  <si>
    <t>SEP</t>
  </si>
  <si>
    <t>OCT</t>
  </si>
  <si>
    <t>NOV</t>
  </si>
  <si>
    <t>DEC</t>
  </si>
  <si>
    <t>Collect0</t>
  </si>
  <si>
    <t>Collect2</t>
  </si>
  <si>
    <t>$F$43</t>
  </si>
  <si>
    <t>$G$43</t>
  </si>
  <si>
    <t>$H$43</t>
  </si>
  <si>
    <t>$I$43</t>
  </si>
  <si>
    <t>$J$43</t>
  </si>
  <si>
    <t>$K$43</t>
  </si>
  <si>
    <t>$L$43</t>
  </si>
  <si>
    <t>$M$43</t>
  </si>
  <si>
    <t>$N$43</t>
  </si>
  <si>
    <t>Good</t>
  </si>
  <si>
    <t>Created by Del on 6/15/2011
Modified by Del on 6/15/2011</t>
  </si>
  <si>
    <t>Normal</t>
  </si>
  <si>
    <t>Created by Del on 6/15/2011</t>
  </si>
  <si>
    <t>Bad</t>
  </si>
  <si>
    <t>Scenario Summary</t>
  </si>
  <si>
    <t>Changing Cells:</t>
  </si>
  <si>
    <t>Current Values:</t>
  </si>
  <si>
    <t>Result Cells:</t>
  </si>
  <si>
    <t>Notes:  Current Values column represents values of changing cells at</t>
  </si>
  <si>
    <t>time Scenario Summary Report was created.  Changing cells for each</t>
  </si>
  <si>
    <t>scenario are highlighted in gray.</t>
  </si>
  <si>
    <t>Collect1</t>
  </si>
  <si>
    <t>Type the letter
of your answer in
the highlighed cell</t>
  </si>
  <si>
    <t>Multiple Choice
-2 Points per incorrect answer</t>
  </si>
  <si>
    <r>
      <t>1.</t>
    </r>
    <r>
      <rPr>
        <sz val="7"/>
        <color theme="1"/>
        <rFont val="Times New Roman"/>
        <family val="1"/>
      </rPr>
      <t xml:space="preserve">       </t>
    </r>
    <r>
      <rPr>
        <sz val="11"/>
        <color theme="1"/>
        <rFont val="Calibri"/>
        <family val="2"/>
        <scheme val="minor"/>
      </rPr>
      <t>Which of the following is NOT included in the assets of a company on a standard balance sheet?</t>
    </r>
  </si>
  <si>
    <r>
      <t>a.</t>
    </r>
    <r>
      <rPr>
        <sz val="7"/>
        <color theme="1"/>
        <rFont val="Times New Roman"/>
        <family val="1"/>
      </rPr>
      <t xml:space="preserve">       </t>
    </r>
    <r>
      <rPr>
        <sz val="11"/>
        <color theme="1"/>
        <rFont val="Calibri"/>
        <family val="2"/>
        <scheme val="minor"/>
      </rPr>
      <t>Accounts Receivable</t>
    </r>
  </si>
  <si>
    <t>C</t>
  </si>
  <si>
    <r>
      <t>b.</t>
    </r>
    <r>
      <rPr>
        <sz val="7"/>
        <color theme="1"/>
        <rFont val="Times New Roman"/>
        <family val="1"/>
      </rPr>
      <t xml:space="preserve">      </t>
    </r>
    <r>
      <rPr>
        <sz val="11"/>
        <color theme="1"/>
        <rFont val="Calibri"/>
        <family val="2"/>
        <scheme val="minor"/>
      </rPr>
      <t>Cash</t>
    </r>
  </si>
  <si>
    <r>
      <t>c.</t>
    </r>
    <r>
      <rPr>
        <sz val="7"/>
        <color theme="1"/>
        <rFont val="Times New Roman"/>
        <family val="1"/>
      </rPr>
      <t xml:space="preserve">       </t>
    </r>
    <r>
      <rPr>
        <sz val="11"/>
        <color theme="1"/>
        <rFont val="Calibri"/>
        <family val="2"/>
        <scheme val="minor"/>
      </rPr>
      <t>Retained Earnings</t>
    </r>
  </si>
  <si>
    <r>
      <t>d.</t>
    </r>
    <r>
      <rPr>
        <sz val="7"/>
        <color theme="1"/>
        <rFont val="Times New Roman"/>
        <family val="1"/>
      </rPr>
      <t xml:space="preserve">      </t>
    </r>
    <r>
      <rPr>
        <sz val="11"/>
        <color theme="1"/>
        <rFont val="Calibri"/>
        <family val="2"/>
        <scheme val="minor"/>
      </rPr>
      <t>Inventory</t>
    </r>
  </si>
  <si>
    <t>e.    More than one of the above</t>
  </si>
  <si>
    <r>
      <t>2.</t>
    </r>
    <r>
      <rPr>
        <sz val="7"/>
        <color theme="1"/>
        <rFont val="Times New Roman"/>
        <family val="1"/>
      </rPr>
      <t xml:space="preserve">       </t>
    </r>
    <r>
      <rPr>
        <sz val="11"/>
        <color theme="1"/>
        <rFont val="Calibri"/>
        <family val="2"/>
        <scheme val="minor"/>
      </rPr>
      <t>Which of the following is NOT included in a standard corporate income statement?</t>
    </r>
  </si>
  <si>
    <r>
      <t>a.</t>
    </r>
    <r>
      <rPr>
        <sz val="7"/>
        <color theme="1"/>
        <rFont val="Times New Roman"/>
        <family val="1"/>
      </rPr>
      <t xml:space="preserve">       </t>
    </r>
    <r>
      <rPr>
        <sz val="11"/>
        <color theme="1"/>
        <rFont val="Calibri"/>
        <family val="2"/>
        <scheme val="minor"/>
      </rPr>
      <t>Interest expense</t>
    </r>
  </si>
  <si>
    <t>B</t>
  </si>
  <si>
    <r>
      <t>b.</t>
    </r>
    <r>
      <rPr>
        <sz val="7"/>
        <color theme="1"/>
        <rFont val="Times New Roman"/>
        <family val="1"/>
      </rPr>
      <t xml:space="preserve">      </t>
    </r>
    <r>
      <rPr>
        <sz val="11"/>
        <color theme="1"/>
        <rFont val="Calibri"/>
        <family val="2"/>
        <scheme val="minor"/>
      </rPr>
      <t>Appreciation of the value of land (was not sold)</t>
    </r>
  </si>
  <si>
    <r>
      <t>c.</t>
    </r>
    <r>
      <rPr>
        <sz val="7"/>
        <color theme="1"/>
        <rFont val="Times New Roman"/>
        <family val="1"/>
      </rPr>
      <t xml:space="preserve">       </t>
    </r>
    <r>
      <rPr>
        <sz val="11"/>
        <color theme="1"/>
        <rFont val="Calibri"/>
        <family val="2"/>
        <scheme val="minor"/>
      </rPr>
      <t>Cost of Goods Sold</t>
    </r>
  </si>
  <si>
    <r>
      <t>d.</t>
    </r>
    <r>
      <rPr>
        <sz val="7"/>
        <color theme="1"/>
        <rFont val="Times New Roman"/>
        <family val="1"/>
      </rPr>
      <t xml:space="preserve">      </t>
    </r>
    <r>
      <rPr>
        <sz val="11"/>
        <color theme="1"/>
        <rFont val="Calibri"/>
        <family val="2"/>
        <scheme val="minor"/>
      </rPr>
      <t>Retained Earnings</t>
    </r>
  </si>
  <si>
    <r>
      <t>e.</t>
    </r>
    <r>
      <rPr>
        <sz val="7"/>
        <color theme="1"/>
        <rFont val="Times New Roman"/>
        <family val="1"/>
      </rPr>
      <t xml:space="preserve">       </t>
    </r>
    <r>
      <rPr>
        <sz val="11"/>
        <color theme="1"/>
        <rFont val="Calibri"/>
        <family val="2"/>
        <scheme val="minor"/>
      </rPr>
      <t>More than one of the above</t>
    </r>
  </si>
  <si>
    <r>
      <t>3.</t>
    </r>
    <r>
      <rPr>
        <sz val="7"/>
        <color theme="1"/>
        <rFont val="Times New Roman"/>
        <family val="1"/>
      </rPr>
      <t xml:space="preserve">       </t>
    </r>
    <r>
      <rPr>
        <sz val="11"/>
        <color theme="1"/>
        <rFont val="Calibri"/>
        <family val="2"/>
        <scheme val="minor"/>
      </rPr>
      <t>Which of the following cannot be found in the common size statements of a company?</t>
    </r>
  </si>
  <si>
    <t>D</t>
  </si>
  <si>
    <r>
      <t>a.</t>
    </r>
    <r>
      <rPr>
        <sz val="7"/>
        <color theme="1"/>
        <rFont val="Times New Roman"/>
        <family val="1"/>
      </rPr>
      <t xml:space="preserve">       </t>
    </r>
    <r>
      <rPr>
        <sz val="11"/>
        <color theme="1"/>
        <rFont val="Calibri"/>
        <family val="2"/>
        <scheme val="minor"/>
      </rPr>
      <t>Gross profit margin</t>
    </r>
  </si>
  <si>
    <r>
      <t>b.</t>
    </r>
    <r>
      <rPr>
        <sz val="7"/>
        <color theme="1"/>
        <rFont val="Times New Roman"/>
        <family val="1"/>
      </rPr>
      <t xml:space="preserve">      </t>
    </r>
    <r>
      <rPr>
        <sz val="11"/>
        <color theme="1"/>
        <rFont val="Calibri"/>
        <family val="2"/>
        <scheme val="minor"/>
      </rPr>
      <t>Net profit margin</t>
    </r>
  </si>
  <si>
    <r>
      <t>c.</t>
    </r>
    <r>
      <rPr>
        <sz val="7"/>
        <color theme="1"/>
        <rFont val="Times New Roman"/>
        <family val="1"/>
      </rPr>
      <t xml:space="preserve">       </t>
    </r>
    <r>
      <rPr>
        <sz val="11"/>
        <color theme="1"/>
        <rFont val="Calibri"/>
        <family val="2"/>
        <scheme val="minor"/>
      </rPr>
      <t>Debt to assets ratio</t>
    </r>
  </si>
  <si>
    <r>
      <t>d.</t>
    </r>
    <r>
      <rPr>
        <sz val="7"/>
        <color theme="1"/>
        <rFont val="Times New Roman"/>
        <family val="1"/>
      </rPr>
      <t xml:space="preserve">      </t>
    </r>
    <r>
      <rPr>
        <sz val="11"/>
        <color theme="1"/>
        <rFont val="Calibri"/>
        <family val="2"/>
        <scheme val="minor"/>
      </rPr>
      <t>Debt to equity ratio</t>
    </r>
  </si>
  <si>
    <r>
      <t>e.</t>
    </r>
    <r>
      <rPr>
        <sz val="7"/>
        <color theme="1"/>
        <rFont val="Times New Roman"/>
        <family val="1"/>
      </rPr>
      <t xml:space="preserve">      </t>
    </r>
    <r>
      <rPr>
        <sz val="11"/>
        <color theme="1"/>
        <rFont val="Calibri"/>
        <family val="2"/>
        <scheme val="minor"/>
      </rPr>
      <t>All of the above can be found in the common size statements</t>
    </r>
  </si>
  <si>
    <t>Type the word TRUE
or FALSE in the
highlighted cell</t>
  </si>
  <si>
    <t>True/False
-2 Points per incorrect answer</t>
  </si>
  <si>
    <t xml:space="preserve">  4. Lotus 1-2-3 was the first spreadsheet program to hit the market. </t>
  </si>
  <si>
    <t xml:space="preserve">  5. The retained earnings account on the balance sheet shows the company's</t>
  </si>
  <si>
    <t xml:space="preserve">       cash reserves that is available for current or future investments.</t>
  </si>
  <si>
    <t xml:space="preserve">  6. In accounting, the OBJECTIVITY principle says that all information presented</t>
  </si>
  <si>
    <t xml:space="preserve">      in financial statements should be reproducible and verifiable.</t>
  </si>
  <si>
    <t xml:space="preserve">  7. The “true” profit for a company in a year would be the increase in </t>
  </si>
  <si>
    <t xml:space="preserve">      its total value during the year.</t>
  </si>
  <si>
    <t xml:space="preserve">  8. The income statement is an accurate representation of the increase in</t>
  </si>
  <si>
    <t xml:space="preserve">       the total value of a company during a given period.</t>
  </si>
  <si>
    <t xml:space="preserve">  9. On a balance sheet for 2010, Retained Earnings is equal to Balance Sheet Retained Earnings</t>
  </si>
  <si>
    <t xml:space="preserve">       for 2009 plus Net Income for 2010.</t>
  </si>
  <si>
    <t xml:space="preserve"> 10. In the Statement of Cash Flows, depreciation expense is subtracted as a use of cash.</t>
  </si>
  <si>
    <t xml:space="preserve"> 11. In the Statement of Cash Flows, an increase in Accounts Receivable is a source of cash.</t>
  </si>
  <si>
    <t xml:space="preserve"> 12. The book values of assets as shown on the balance sheet are meant to be accurate </t>
  </si>
  <si>
    <t xml:space="preserve">     representations of the true current values of the firm's assets.</t>
  </si>
  <si>
    <t>TEST EXCEPT THE COMPUTER YOU ARE USING AND THIS FILE.</t>
  </si>
  <si>
    <t>There are 7 tabbed pages in this exam spreadsheet including this one.</t>
  </si>
  <si>
    <t>The last tabbed page, named MC-TF, contains objective questions that</t>
  </si>
  <si>
    <t>count 25 points toward the total of 100 points for this exam. Follow the instructions</t>
  </si>
  <si>
    <t>on that page.</t>
  </si>
  <si>
    <t>Close Excel.</t>
  </si>
  <si>
    <t>Tell your proctor that you have finished.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</si>
</sst>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0.0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u val="singleAccounting"/>
      <sz val="11"/>
      <color rgb="FFFF0000"/>
      <name val="Calibri"/>
      <family val="2"/>
      <scheme val="minor"/>
    </font>
    <font>
      <b/>
      <sz val="11"/>
      <color rgb="FFFF0000"/>
      <name val="Calibri"/>
      <family val="2"/>
      <scheme val="minor"/>
    </font>
    <font>
      <b/>
      <u val="singleAccounting"/>
      <sz val="11"/>
      <color theme="1"/>
      <name val="Calibri"/>
      <family val="2"/>
      <scheme val="minor"/>
    </font>
    <font>
      <u val="singleAccounting"/>
      <sz val="11"/>
      <color theme="1"/>
      <name val="Calibri"/>
      <family val="2"/>
      <scheme val="minor"/>
    </font>
    <font>
      <b/>
      <i/>
      <sz val="11"/>
      <color theme="1"/>
      <name val="Calibri"/>
      <family val="2"/>
      <scheme val="minor"/>
    </font>
    <font>
      <b/>
      <sz val="12"/>
      <color theme="1"/>
      <name val="Calibri"/>
      <family val="2"/>
      <scheme val="minor"/>
    </font>
    <font>
      <b/>
      <u val="singleAccounting"/>
      <sz val="12"/>
      <color theme="1"/>
      <name val="Calibri"/>
      <family val="2"/>
      <scheme val="minor"/>
    </font>
    <font>
      <b/>
      <sz val="14"/>
      <color rgb="FFFF0000"/>
      <name val="Calibri"/>
      <family val="2"/>
      <scheme val="minor"/>
    </font>
    <font>
      <b/>
      <sz val="12"/>
      <color rgb="FFFF0000"/>
      <name val="Calibri"/>
      <family val="2"/>
      <scheme val="minor"/>
    </font>
    <font>
      <b/>
      <sz val="12"/>
      <color indexed="9"/>
      <name val="Calibri"/>
      <family val="2"/>
      <scheme val="minor"/>
    </font>
    <font>
      <b/>
      <sz val="11"/>
      <color indexed="8"/>
      <name val="Calibri"/>
      <family val="2"/>
      <scheme val="minor"/>
    </font>
    <font>
      <b/>
      <sz val="11"/>
      <color indexed="18"/>
      <name val="Calibri"/>
      <family val="2"/>
      <scheme val="minor"/>
    </font>
    <font>
      <sz val="10"/>
      <color indexed="9"/>
      <name val="Calibri"/>
      <family val="2"/>
      <scheme val="minor"/>
    </font>
    <font>
      <sz val="8"/>
      <color theme="1"/>
      <name val="Calibri"/>
      <family val="2"/>
      <scheme val="minor"/>
    </font>
    <font>
      <sz val="7"/>
      <color theme="1"/>
      <name val="Times New Roman"/>
      <family val="1"/>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indexed="20"/>
        <bgColor indexed="24"/>
      </patternFill>
    </fill>
    <fill>
      <patternFill patternType="solid">
        <fgColor indexed="22"/>
        <bgColor indexed="24"/>
      </patternFill>
    </fill>
    <fill>
      <patternFill patternType="solid">
        <fgColor indexed="22"/>
        <bgColor indexed="7"/>
      </patternFill>
    </fill>
    <fill>
      <patternFill patternType="solid">
        <fgColor theme="1"/>
        <bgColor indexed="64"/>
      </patternFill>
    </fill>
  </fills>
  <borders count="19">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9">
    <xf numFmtId="0" fontId="0" fillId="0" borderId="0" xfId="0"/>
    <xf numFmtId="0" fontId="0" fillId="0" borderId="1" xfId="0" applyBorder="1"/>
    <xf numFmtId="0" fontId="0" fillId="0" borderId="0" xfId="0" applyNumberFormat="1"/>
    <xf numFmtId="43" fontId="0" fillId="0" borderId="0" xfId="0" applyNumberFormat="1"/>
    <xf numFmtId="43" fontId="0" fillId="0" borderId="0" xfId="0" applyNumberFormat="1" applyAlignment="1">
      <alignment horizontal="left" indent="2"/>
    </xf>
    <xf numFmtId="164" fontId="2" fillId="0" borderId="0" xfId="3" applyNumberFormat="1" applyFont="1"/>
    <xf numFmtId="165" fontId="2" fillId="0" borderId="0" xfId="1" applyNumberFormat="1" applyFont="1"/>
    <xf numFmtId="166" fontId="2" fillId="0" borderId="0" xfId="2" applyNumberFormat="1" applyFont="1"/>
    <xf numFmtId="44" fontId="2" fillId="0" borderId="0" xfId="2" applyNumberFormat="1" applyFont="1"/>
    <xf numFmtId="43" fontId="0" fillId="0" borderId="1" xfId="0" applyNumberFormat="1" applyBorder="1" applyAlignment="1">
      <alignment horizontal="left" indent="2"/>
    </xf>
    <xf numFmtId="166" fontId="2" fillId="0" borderId="1" xfId="2" applyNumberFormat="1" applyFont="1" applyBorder="1"/>
    <xf numFmtId="43" fontId="3" fillId="0" borderId="0" xfId="0" applyNumberFormat="1" applyFont="1" applyAlignment="1">
      <alignment horizontal="left"/>
    </xf>
    <xf numFmtId="43" fontId="3" fillId="0" borderId="1" xfId="0" applyNumberFormat="1" applyFont="1" applyBorder="1" applyAlignment="1">
      <alignment horizontal="left" indent="2"/>
    </xf>
    <xf numFmtId="0" fontId="4" fillId="0" borderId="0" xfId="0" applyFont="1" applyAlignment="1">
      <alignment horizontal="center"/>
    </xf>
    <xf numFmtId="43" fontId="7" fillId="0" borderId="0" xfId="0" quotePrefix="1" applyNumberFormat="1" applyFont="1" applyAlignment="1">
      <alignment horizontal="center"/>
    </xf>
    <xf numFmtId="44" fontId="0" fillId="0" borderId="0" xfId="0" applyNumberFormat="1"/>
    <xf numFmtId="10" fontId="0" fillId="0" borderId="0" xfId="3" applyNumberFormat="1" applyFont="1"/>
    <xf numFmtId="43" fontId="8" fillId="0" borderId="0" xfId="0" applyNumberFormat="1" applyFont="1"/>
    <xf numFmtId="167" fontId="0" fillId="0" borderId="0" xfId="0" applyNumberFormat="1"/>
    <xf numFmtId="0" fontId="4" fillId="0" borderId="0" xfId="0" quotePrefix="1" applyFont="1" applyAlignment="1">
      <alignment horizontal="center"/>
    </xf>
    <xf numFmtId="43" fontId="0" fillId="0" borderId="0" xfId="0" applyNumberFormat="1" applyAlignment="1">
      <alignment horizontal="left" indent="1"/>
    </xf>
    <xf numFmtId="44" fontId="0" fillId="0" borderId="0" xfId="2" applyFont="1"/>
    <xf numFmtId="43" fontId="8" fillId="0" borderId="0" xfId="0" applyNumberFormat="1" applyFont="1" applyAlignment="1">
      <alignment horizontal="left" indent="1"/>
    </xf>
    <xf numFmtId="43" fontId="3" fillId="0" borderId="0" xfId="0" applyNumberFormat="1" applyFont="1"/>
    <xf numFmtId="44" fontId="3" fillId="0" borderId="0" xfId="2" applyFont="1"/>
    <xf numFmtId="43" fontId="8" fillId="0" borderId="0" xfId="0" applyNumberFormat="1" applyFont="1" applyAlignment="1">
      <alignment horizontal="center"/>
    </xf>
    <xf numFmtId="43" fontId="9" fillId="0" borderId="0" xfId="0" applyNumberFormat="1" applyFont="1"/>
    <xf numFmtId="44" fontId="9" fillId="0" borderId="0" xfId="2" applyFont="1"/>
    <xf numFmtId="43" fontId="7" fillId="0" borderId="0" xfId="0" applyNumberFormat="1" applyFont="1"/>
    <xf numFmtId="44" fontId="7" fillId="0" borderId="0" xfId="2" applyFont="1"/>
    <xf numFmtId="43" fontId="9" fillId="0" borderId="1" xfId="0" applyNumberFormat="1" applyFont="1" applyBorder="1"/>
    <xf numFmtId="44" fontId="9" fillId="0" borderId="1" xfId="2" applyFont="1" applyBorder="1"/>
    <xf numFmtId="43" fontId="7" fillId="0" borderId="0" xfId="0" quotePrefix="1" applyNumberFormat="1" applyFont="1" applyAlignment="1">
      <alignment horizontal="center"/>
    </xf>
    <xf numFmtId="43" fontId="10" fillId="0" borderId="0" xfId="0" applyNumberFormat="1" applyFont="1"/>
    <xf numFmtId="43" fontId="0" fillId="2" borderId="4" xfId="0" applyNumberFormat="1" applyFill="1" applyBorder="1"/>
    <xf numFmtId="43" fontId="0" fillId="3" borderId="5" xfId="0" applyNumberFormat="1" applyFill="1" applyBorder="1"/>
    <xf numFmtId="0" fontId="0" fillId="3" borderId="6" xfId="0" applyNumberFormat="1" applyFill="1" applyBorder="1"/>
    <xf numFmtId="43" fontId="0" fillId="3" borderId="6" xfId="0" applyNumberFormat="1" applyFill="1" applyBorder="1"/>
    <xf numFmtId="43" fontId="0" fillId="3" borderId="7" xfId="0" applyNumberFormat="1" applyFill="1" applyBorder="1"/>
    <xf numFmtId="43" fontId="0" fillId="3" borderId="8" xfId="0" applyNumberFormat="1" applyFill="1" applyBorder="1"/>
    <xf numFmtId="0" fontId="0" fillId="3" borderId="0" xfId="0" quotePrefix="1" applyNumberFormat="1" applyFill="1" applyBorder="1"/>
    <xf numFmtId="43" fontId="0" fillId="3" borderId="0" xfId="0" applyNumberFormat="1" applyFill="1" applyBorder="1"/>
    <xf numFmtId="43" fontId="0" fillId="3" borderId="9" xfId="0" applyNumberFormat="1" applyFill="1" applyBorder="1"/>
    <xf numFmtId="0" fontId="0" fillId="3" borderId="0" xfId="0" applyNumberFormat="1" applyFill="1" applyBorder="1"/>
    <xf numFmtId="41" fontId="0" fillId="0" borderId="1" xfId="0" applyNumberFormat="1" applyBorder="1"/>
    <xf numFmtId="41" fontId="0" fillId="0" borderId="0" xfId="0" applyNumberFormat="1"/>
    <xf numFmtId="41" fontId="8" fillId="0" borderId="0" xfId="0" applyNumberFormat="1" applyFont="1" applyAlignment="1">
      <alignment horizontal="left" indent="1"/>
    </xf>
    <xf numFmtId="41" fontId="8" fillId="0" borderId="0" xfId="0" applyNumberFormat="1" applyFont="1"/>
    <xf numFmtId="41" fontId="3" fillId="0" borderId="0" xfId="0" applyNumberFormat="1" applyFont="1"/>
    <xf numFmtId="41" fontId="9" fillId="0" borderId="0" xfId="0" applyNumberFormat="1" applyFont="1"/>
    <xf numFmtId="41" fontId="0" fillId="2" borderId="3" xfId="0" applyNumberFormat="1" applyFill="1" applyBorder="1"/>
    <xf numFmtId="41" fontId="0" fillId="0" borderId="0" xfId="0" applyNumberFormat="1" applyAlignment="1">
      <alignment vertical="center"/>
    </xf>
    <xf numFmtId="41" fontId="0" fillId="4" borderId="1" xfId="0" applyNumberFormat="1" applyFill="1" applyBorder="1" applyAlignment="1">
      <alignment vertical="center"/>
    </xf>
    <xf numFmtId="41" fontId="3" fillId="4" borderId="1" xfId="0" applyNumberFormat="1" applyFont="1" applyFill="1" applyBorder="1" applyAlignment="1">
      <alignment horizontal="center" vertical="center"/>
    </xf>
    <xf numFmtId="41" fontId="7" fillId="0" borderId="0" xfId="0" applyNumberFormat="1" applyFont="1" applyAlignment="1">
      <alignment horizontal="center"/>
    </xf>
    <xf numFmtId="41" fontId="2" fillId="0" borderId="0" xfId="0" applyNumberFormat="1" applyFont="1"/>
    <xf numFmtId="41" fontId="11" fillId="0" borderId="0" xfId="0" applyNumberFormat="1" applyFont="1" applyAlignment="1">
      <alignment horizontal="center"/>
    </xf>
    <xf numFmtId="41" fontId="3" fillId="0" borderId="0" xfId="0" applyNumberFormat="1" applyFont="1"/>
    <xf numFmtId="44" fontId="0" fillId="0" borderId="3" xfId="2" applyFont="1" applyBorder="1"/>
    <xf numFmtId="41" fontId="3" fillId="0" borderId="0" xfId="0" applyNumberFormat="1" applyFont="1"/>
    <xf numFmtId="9" fontId="0" fillId="0" borderId="0" xfId="0" applyNumberFormat="1"/>
    <xf numFmtId="166" fontId="2" fillId="2" borderId="3" xfId="2" applyNumberFormat="1" applyFont="1" applyFill="1" applyBorder="1"/>
    <xf numFmtId="9" fontId="2" fillId="2" borderId="3" xfId="0" applyNumberFormat="1" applyFont="1" applyFill="1" applyBorder="1"/>
    <xf numFmtId="166" fontId="1" fillId="0" borderId="0" xfId="2" applyNumberFormat="1" applyFont="1"/>
    <xf numFmtId="41" fontId="0" fillId="0" borderId="0" xfId="0" applyNumberFormat="1" applyFont="1"/>
    <xf numFmtId="166" fontId="8" fillId="0" borderId="0" xfId="2" applyNumberFormat="1" applyFont="1"/>
    <xf numFmtId="166" fontId="1" fillId="0" borderId="4" xfId="2" applyNumberFormat="1" applyFont="1" applyBorder="1"/>
    <xf numFmtId="41" fontId="7" fillId="0" borderId="0" xfId="0" applyNumberFormat="1" applyFont="1"/>
    <xf numFmtId="9" fontId="2" fillId="2" borderId="16" xfId="0" applyNumberFormat="1" applyFont="1" applyFill="1" applyBorder="1" applyAlignment="1">
      <alignment horizontal="center"/>
    </xf>
    <xf numFmtId="9" fontId="2" fillId="2" borderId="15" xfId="0" applyNumberFormat="1" applyFont="1" applyFill="1" applyBorder="1" applyAlignment="1">
      <alignment horizontal="center"/>
    </xf>
    <xf numFmtId="9" fontId="2" fillId="2" borderId="14" xfId="0" applyNumberFormat="1" applyFont="1" applyFill="1" applyBorder="1" applyAlignment="1">
      <alignment horizontal="center"/>
    </xf>
    <xf numFmtId="0" fontId="0" fillId="0" borderId="0" xfId="0"/>
    <xf numFmtId="0" fontId="0" fillId="0" borderId="0" xfId="0" applyNumberFormat="1"/>
    <xf numFmtId="43" fontId="0" fillId="3" borderId="8" xfId="0" applyNumberFormat="1" applyFill="1" applyBorder="1"/>
    <xf numFmtId="43" fontId="0" fillId="3" borderId="0" xfId="0" applyNumberFormat="1" applyFill="1" applyBorder="1"/>
    <xf numFmtId="43" fontId="0" fillId="3" borderId="9" xfId="0" applyNumberFormat="1" applyFill="1" applyBorder="1"/>
    <xf numFmtId="0" fontId="0" fillId="3" borderId="0" xfId="0" applyNumberFormat="1" applyFill="1" applyBorder="1"/>
    <xf numFmtId="0" fontId="0" fillId="3" borderId="1" xfId="0" applyNumberFormat="1" applyFill="1" applyBorder="1"/>
    <xf numFmtId="41" fontId="0" fillId="0" borderId="0" xfId="0" applyNumberFormat="1"/>
    <xf numFmtId="43" fontId="0" fillId="3" borderId="10" xfId="0" applyNumberFormat="1" applyFill="1" applyBorder="1"/>
    <xf numFmtId="43" fontId="0" fillId="3" borderId="1" xfId="0" applyNumberFormat="1" applyFill="1" applyBorder="1"/>
    <xf numFmtId="43" fontId="0" fillId="3" borderId="11" xfId="0" applyNumberFormat="1" applyFill="1" applyBorder="1"/>
    <xf numFmtId="0" fontId="0" fillId="0" borderId="0" xfId="0"/>
    <xf numFmtId="41" fontId="0" fillId="0" borderId="0" xfId="0" applyNumberFormat="1"/>
    <xf numFmtId="41" fontId="3" fillId="0" borderId="0" xfId="0" applyNumberFormat="1" applyFont="1"/>
    <xf numFmtId="41" fontId="2" fillId="0" borderId="0" xfId="0" applyNumberFormat="1" applyFont="1"/>
    <xf numFmtId="0" fontId="12" fillId="0" borderId="0" xfId="0" applyFont="1"/>
    <xf numFmtId="41" fontId="13" fillId="0" borderId="0" xfId="0" applyNumberFormat="1" applyFont="1"/>
    <xf numFmtId="41" fontId="10" fillId="0" borderId="0" xfId="0" applyNumberFormat="1" applyFont="1" applyAlignment="1">
      <alignment horizontal="center"/>
    </xf>
    <xf numFmtId="0" fontId="4" fillId="2" borderId="1" xfId="0" quotePrefix="1" applyFont="1" applyFill="1" applyBorder="1" applyAlignment="1">
      <alignment horizontal="center"/>
    </xf>
    <xf numFmtId="0" fontId="4" fillId="2" borderId="1" xfId="0" applyFont="1" applyFill="1" applyBorder="1" applyAlignment="1">
      <alignment horizontal="center"/>
    </xf>
    <xf numFmtId="43" fontId="4" fillId="2" borderId="0" xfId="0" applyNumberFormat="1" applyFont="1" applyFill="1" applyAlignment="1">
      <alignment horizontal="center"/>
    </xf>
    <xf numFmtId="43" fontId="4" fillId="2" borderId="1" xfId="0" quotePrefix="1" applyNumberFormat="1" applyFont="1" applyFill="1" applyBorder="1" applyAlignment="1">
      <alignment horizontal="center"/>
    </xf>
    <xf numFmtId="43" fontId="7" fillId="0" borderId="0" xfId="0" quotePrefix="1" applyNumberFormat="1" applyFont="1" applyAlignment="1">
      <alignment horizontal="center"/>
    </xf>
    <xf numFmtId="43" fontId="4" fillId="2" borderId="2" xfId="0" applyNumberFormat="1" applyFont="1" applyFill="1" applyBorder="1" applyAlignment="1">
      <alignment horizontal="center"/>
    </xf>
    <xf numFmtId="0" fontId="4" fillId="2" borderId="0" xfId="0" applyFont="1" applyFill="1" applyAlignment="1">
      <alignment horizontal="center"/>
    </xf>
    <xf numFmtId="41" fontId="10" fillId="4" borderId="12" xfId="0" applyNumberFormat="1" applyFont="1" applyFill="1" applyBorder="1" applyAlignment="1">
      <alignment horizontal="center" vertical="center"/>
    </xf>
    <xf numFmtId="41" fontId="0" fillId="4" borderId="2" xfId="0" applyNumberFormat="1" applyFill="1" applyBorder="1" applyAlignment="1">
      <alignment horizontal="center" vertical="center"/>
    </xf>
    <xf numFmtId="41" fontId="0" fillId="4" borderId="13" xfId="0" applyNumberFormat="1" applyFill="1" applyBorder="1" applyAlignment="1">
      <alignment horizontal="center" vertical="center"/>
    </xf>
    <xf numFmtId="41" fontId="4" fillId="4" borderId="2" xfId="0" applyNumberFormat="1" applyFont="1" applyFill="1" applyBorder="1" applyAlignment="1">
      <alignment horizontal="center" vertical="center"/>
    </xf>
    <xf numFmtId="41" fontId="0" fillId="0" borderId="0" xfId="0" applyNumberFormat="1" applyAlignment="1">
      <alignment horizontal="left" indent="1"/>
    </xf>
    <xf numFmtId="41" fontId="0" fillId="0" borderId="0" xfId="0" applyNumberFormat="1" applyBorder="1" applyAlignment="1">
      <alignment horizontal="left" indent="1"/>
    </xf>
    <xf numFmtId="41" fontId="3" fillId="0" borderId="0" xfId="0" applyNumberFormat="1" applyFont="1"/>
    <xf numFmtId="165" fontId="0" fillId="2" borderId="12" xfId="1" applyNumberFormat="1" applyFont="1" applyFill="1" applyBorder="1" applyAlignment="1">
      <alignment horizontal="center"/>
    </xf>
    <xf numFmtId="165" fontId="0" fillId="2" borderId="13" xfId="1" applyNumberFormat="1" applyFont="1" applyFill="1" applyBorder="1" applyAlignment="1">
      <alignment horizontal="center"/>
    </xf>
    <xf numFmtId="165" fontId="0" fillId="4" borderId="12" xfId="1" applyNumberFormat="1" applyFont="1" applyFill="1" applyBorder="1" applyAlignment="1">
      <alignment horizontal="center"/>
    </xf>
    <xf numFmtId="165" fontId="0" fillId="4" borderId="13" xfId="1" applyNumberFormat="1" applyFont="1" applyFill="1" applyBorder="1" applyAlignment="1">
      <alignment horizontal="center"/>
    </xf>
    <xf numFmtId="0" fontId="3" fillId="0" borderId="0" xfId="0" applyFont="1"/>
    <xf numFmtId="0" fontId="3" fillId="0" borderId="0" xfId="0" applyFont="1" applyAlignment="1">
      <alignment horizontal="center"/>
    </xf>
    <xf numFmtId="0" fontId="0" fillId="0" borderId="0" xfId="0" applyFill="1" applyBorder="1" applyAlignment="1"/>
    <xf numFmtId="9" fontId="0" fillId="0" borderId="0" xfId="0" applyNumberFormat="1" applyFill="1" applyBorder="1" applyAlignment="1"/>
    <xf numFmtId="41" fontId="0" fillId="0" borderId="0" xfId="0" applyNumberFormat="1" applyFill="1" applyBorder="1" applyAlignment="1"/>
    <xf numFmtId="41" fontId="0" fillId="0" borderId="1" xfId="0" applyNumberFormat="1" applyFill="1" applyBorder="1" applyAlignment="1"/>
    <xf numFmtId="0" fontId="14" fillId="5" borderId="17" xfId="0" applyFont="1" applyFill="1" applyBorder="1" applyAlignment="1">
      <alignment horizontal="left"/>
    </xf>
    <xf numFmtId="0" fontId="14" fillId="5" borderId="6" xfId="0" applyFont="1" applyFill="1" applyBorder="1" applyAlignment="1">
      <alignment horizontal="left"/>
    </xf>
    <xf numFmtId="0" fontId="0" fillId="0" borderId="18" xfId="0" applyFill="1" applyBorder="1" applyAlignment="1"/>
    <xf numFmtId="0" fontId="15" fillId="6" borderId="0" xfId="0" applyFont="1" applyFill="1" applyBorder="1" applyAlignment="1">
      <alignment horizontal="left"/>
    </xf>
    <xf numFmtId="0" fontId="16" fillId="6" borderId="18" xfId="0" applyFont="1" applyFill="1" applyBorder="1" applyAlignment="1">
      <alignment horizontal="left"/>
    </xf>
    <xf numFmtId="0" fontId="15" fillId="6" borderId="1" xfId="0" applyFont="1" applyFill="1" applyBorder="1" applyAlignment="1">
      <alignment horizontal="left"/>
    </xf>
    <xf numFmtId="0" fontId="17" fillId="5" borderId="6" xfId="0" applyFont="1" applyFill="1" applyBorder="1" applyAlignment="1">
      <alignment horizontal="right"/>
    </xf>
    <xf numFmtId="0" fontId="17" fillId="5" borderId="17" xfId="0" applyFont="1" applyFill="1" applyBorder="1" applyAlignment="1">
      <alignment horizontal="right"/>
    </xf>
    <xf numFmtId="9" fontId="0" fillId="7" borderId="0" xfId="0" applyNumberFormat="1" applyFill="1" applyBorder="1" applyAlignment="1"/>
    <xf numFmtId="0" fontId="18" fillId="0" borderId="0" xfId="0" applyFont="1" applyFill="1" applyBorder="1" applyAlignment="1">
      <alignment vertical="top" wrapText="1"/>
    </xf>
    <xf numFmtId="0" fontId="0" fillId="0" borderId="1" xfId="0" applyBorder="1" applyAlignment="1">
      <alignment horizontal="center"/>
    </xf>
    <xf numFmtId="0" fontId="0" fillId="8" borderId="1" xfId="0" applyFill="1" applyBorder="1" applyAlignment="1">
      <alignment horizontal="center"/>
    </xf>
    <xf numFmtId="0" fontId="0" fillId="8" borderId="0" xfId="0" applyFill="1" applyAlignment="1">
      <alignment horizontal="center"/>
    </xf>
    <xf numFmtId="0" fontId="0" fillId="0" borderId="0" xfId="0" applyAlignment="1">
      <alignment horizontal="center"/>
    </xf>
    <xf numFmtId="0" fontId="0" fillId="0" borderId="0" xfId="0"/>
    <xf numFmtId="0" fontId="0" fillId="0" borderId="1" xfId="0" applyBorder="1"/>
    <xf numFmtId="0" fontId="0" fillId="0" borderId="0" xfId="0" applyAlignment="1">
      <alignment horizontal="left" vertical="center" indent="9"/>
    </xf>
    <xf numFmtId="0" fontId="0" fillId="0" borderId="0" xfId="0" applyAlignment="1">
      <alignment horizontal="left" vertical="center" indent="4"/>
    </xf>
    <xf numFmtId="0" fontId="3" fillId="0" borderId="0" xfId="0" applyFont="1" applyAlignment="1">
      <alignment horizontal="center" textRotation="90" wrapText="1"/>
    </xf>
    <xf numFmtId="0" fontId="0" fillId="2" borderId="3" xfId="0" applyFill="1" applyBorder="1"/>
    <xf numFmtId="0" fontId="0" fillId="0" borderId="0" xfId="0" applyAlignment="1">
      <alignment horizontal="left" vertical="center"/>
    </xf>
    <xf numFmtId="0" fontId="4" fillId="0" borderId="0" xfId="0" applyFont="1" applyAlignment="1">
      <alignment horizontal="center" wrapText="1"/>
    </xf>
    <xf numFmtId="0" fontId="0" fillId="8" borderId="0" xfId="0" applyFill="1"/>
    <xf numFmtId="0" fontId="0" fillId="8" borderId="1" xfId="0" applyFill="1" applyBorder="1"/>
    <xf numFmtId="0" fontId="0" fillId="0" borderId="0" xfId="0"/>
    <xf numFmtId="0" fontId="12" fillId="0" borderId="0" xfId="0" applyFont="1"/>
  </cellXfs>
  <cellStyles count="4">
    <cellStyle name="Comma" xfId="1" builtinId="3"/>
    <cellStyle name="Currency" xfId="2" builtinId="4"/>
    <cellStyle name="Normal" xfId="0" builtinId="0"/>
    <cellStyle name="Percent" xfId="3" builtinId="5"/>
  </cellStyles>
  <dxfs count="2">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Marketable</a:t>
            </a:r>
            <a:r>
              <a:rPr lang="en-US" baseline="0"/>
              <a:t> Securities</a:t>
            </a:r>
            <a:br>
              <a:rPr lang="en-US" baseline="0"/>
            </a:br>
            <a:r>
              <a:rPr lang="en-US" baseline="0"/>
              <a:t>and Short Term Loan Balances</a:t>
            </a:r>
            <a:endParaRPr lang="en-US"/>
          </a:p>
        </c:rich>
      </c:tx>
      <c:layout/>
      <c:overlay val="0"/>
    </c:title>
    <c:autoTitleDeleted val="0"/>
    <c:plotArea>
      <c:layout>
        <c:manualLayout>
          <c:layoutTarget val="inner"/>
          <c:xMode val="edge"/>
          <c:yMode val="edge"/>
          <c:x val="0.13233989588269512"/>
          <c:y val="0.22221272770927089"/>
          <c:w val="0.79061356814439177"/>
          <c:h val="0.66774682484470516"/>
        </c:manualLayout>
      </c:layout>
      <c:barChart>
        <c:barDir val="col"/>
        <c:grouping val="clustered"/>
        <c:varyColors val="0"/>
        <c:ser>
          <c:idx val="0"/>
          <c:order val="0"/>
          <c:tx>
            <c:strRef>
              <c:f>'Prob 3 - 10 Pts'!$K$8</c:f>
              <c:strCache>
                <c:ptCount val="1"/>
                <c:pt idx="0">
                  <c:v>Short Term Loans</c:v>
                </c:pt>
              </c:strCache>
            </c:strRef>
          </c:tx>
          <c:spPr>
            <a:ln>
              <a:solidFill>
                <a:schemeClr val="tx1"/>
              </a:solidFill>
            </a:ln>
          </c:spPr>
          <c:invertIfNegative val="0"/>
          <c:cat>
            <c:strRef>
              <c:f>'Prob 3 - 10 Pts'!$L$7:$T$7</c:f>
              <c:strCache>
                <c:ptCount val="9"/>
                <c:pt idx="0">
                  <c:v>APR</c:v>
                </c:pt>
                <c:pt idx="1">
                  <c:v>MAY</c:v>
                </c:pt>
                <c:pt idx="2">
                  <c:v>JUN</c:v>
                </c:pt>
                <c:pt idx="3">
                  <c:v>JUL</c:v>
                </c:pt>
                <c:pt idx="4">
                  <c:v>AUG</c:v>
                </c:pt>
                <c:pt idx="5">
                  <c:v>SEP</c:v>
                </c:pt>
                <c:pt idx="6">
                  <c:v>OCT</c:v>
                </c:pt>
                <c:pt idx="7">
                  <c:v>NOV</c:v>
                </c:pt>
                <c:pt idx="8">
                  <c:v>DEC</c:v>
                </c:pt>
              </c:strCache>
            </c:strRef>
          </c:cat>
          <c:val>
            <c:numRef>
              <c:f>'Prob 3 - 10 Pts'!$L$8:$T$8</c:f>
              <c:numCache>
                <c:formatCode>_(* #,##0_);_(* \(#,##0\);_(* "-"_);_(@_)</c:formatCode>
                <c:ptCount val="9"/>
                <c:pt idx="0">
                  <c:v>-4450</c:v>
                </c:pt>
                <c:pt idx="1">
                  <c:v>0</c:v>
                </c:pt>
                <c:pt idx="2">
                  <c:v>-21275</c:v>
                </c:pt>
                <c:pt idx="3">
                  <c:v>-15330</c:v>
                </c:pt>
                <c:pt idx="4">
                  <c:v>-7735</c:v>
                </c:pt>
                <c:pt idx="5">
                  <c:v>-485</c:v>
                </c:pt>
                <c:pt idx="6">
                  <c:v>0</c:v>
                </c:pt>
                <c:pt idx="7">
                  <c:v>0</c:v>
                </c:pt>
                <c:pt idx="8">
                  <c:v>0</c:v>
                </c:pt>
              </c:numCache>
            </c:numRef>
          </c:val>
        </c:ser>
        <c:ser>
          <c:idx val="1"/>
          <c:order val="1"/>
          <c:tx>
            <c:strRef>
              <c:f>'Prob 3 - 10 Pts'!$K$9</c:f>
              <c:strCache>
                <c:ptCount val="1"/>
                <c:pt idx="0">
                  <c:v>Marketable Securities</c:v>
                </c:pt>
              </c:strCache>
            </c:strRef>
          </c:tx>
          <c:spPr>
            <a:ln>
              <a:solidFill>
                <a:schemeClr val="tx1"/>
              </a:solidFill>
            </a:ln>
          </c:spPr>
          <c:invertIfNegative val="0"/>
          <c:cat>
            <c:strRef>
              <c:f>'Prob 3 - 10 Pts'!$L$7:$T$7</c:f>
              <c:strCache>
                <c:ptCount val="9"/>
                <c:pt idx="0">
                  <c:v>APR</c:v>
                </c:pt>
                <c:pt idx="1">
                  <c:v>MAY</c:v>
                </c:pt>
                <c:pt idx="2">
                  <c:v>JUN</c:v>
                </c:pt>
                <c:pt idx="3">
                  <c:v>JUL</c:v>
                </c:pt>
                <c:pt idx="4">
                  <c:v>AUG</c:v>
                </c:pt>
                <c:pt idx="5">
                  <c:v>SEP</c:v>
                </c:pt>
                <c:pt idx="6">
                  <c:v>OCT</c:v>
                </c:pt>
                <c:pt idx="7">
                  <c:v>NOV</c:v>
                </c:pt>
                <c:pt idx="8">
                  <c:v>DEC</c:v>
                </c:pt>
              </c:strCache>
            </c:strRef>
          </c:cat>
          <c:val>
            <c:numRef>
              <c:f>'Prob 3 - 10 Pts'!$L$9:$T$9</c:f>
              <c:numCache>
                <c:formatCode>_(* #,##0_);_(* \(#,##0\);_(* "-"_);_(@_)</c:formatCode>
                <c:ptCount val="9"/>
                <c:pt idx="0">
                  <c:v>0</c:v>
                </c:pt>
                <c:pt idx="1">
                  <c:v>2475</c:v>
                </c:pt>
                <c:pt idx="2">
                  <c:v>0</c:v>
                </c:pt>
                <c:pt idx="3">
                  <c:v>0</c:v>
                </c:pt>
                <c:pt idx="4">
                  <c:v>0</c:v>
                </c:pt>
                <c:pt idx="5">
                  <c:v>0</c:v>
                </c:pt>
                <c:pt idx="6">
                  <c:v>4065</c:v>
                </c:pt>
                <c:pt idx="7">
                  <c:v>8290</c:v>
                </c:pt>
                <c:pt idx="8">
                  <c:v>12240</c:v>
                </c:pt>
              </c:numCache>
            </c:numRef>
          </c:val>
        </c:ser>
        <c:dLbls>
          <c:showLegendKey val="0"/>
          <c:showVal val="0"/>
          <c:showCatName val="0"/>
          <c:showSerName val="0"/>
          <c:showPercent val="0"/>
          <c:showBubbleSize val="0"/>
        </c:dLbls>
        <c:gapWidth val="150"/>
        <c:axId val="38729216"/>
        <c:axId val="38735872"/>
      </c:barChart>
      <c:catAx>
        <c:axId val="38729216"/>
        <c:scaling>
          <c:orientation val="minMax"/>
        </c:scaling>
        <c:delete val="0"/>
        <c:axPos val="b"/>
        <c:majorTickMark val="out"/>
        <c:minorTickMark val="none"/>
        <c:tickLblPos val="nextTo"/>
        <c:txPr>
          <a:bodyPr/>
          <a:lstStyle/>
          <a:p>
            <a:pPr>
              <a:defRPr b="1"/>
            </a:pPr>
            <a:endParaRPr lang="en-US"/>
          </a:p>
        </c:txPr>
        <c:crossAx val="38735872"/>
        <c:crosses val="autoZero"/>
        <c:auto val="1"/>
        <c:lblAlgn val="ctr"/>
        <c:lblOffset val="100"/>
        <c:noMultiLvlLbl val="0"/>
      </c:catAx>
      <c:valAx>
        <c:axId val="38735872"/>
        <c:scaling>
          <c:orientation val="minMax"/>
          <c:max val="25000"/>
          <c:min val="-25000"/>
        </c:scaling>
        <c:delete val="0"/>
        <c:axPos val="l"/>
        <c:majorGridlines/>
        <c:numFmt formatCode="&quot;$&quot;#,##0" sourceLinked="0"/>
        <c:majorTickMark val="out"/>
        <c:minorTickMark val="none"/>
        <c:tickLblPos val="nextTo"/>
        <c:txPr>
          <a:bodyPr/>
          <a:lstStyle/>
          <a:p>
            <a:pPr>
              <a:defRPr b="1"/>
            </a:pPr>
            <a:endParaRPr lang="en-US"/>
          </a:p>
        </c:txPr>
        <c:crossAx val="38729216"/>
        <c:crosses val="autoZero"/>
        <c:crossBetween val="between"/>
        <c:majorUnit val="2500"/>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200025</xdr:colOff>
      <xdr:row>1</xdr:row>
      <xdr:rowOff>238126</xdr:rowOff>
    </xdr:from>
    <xdr:to>
      <xdr:col>6</xdr:col>
      <xdr:colOff>581025</xdr:colOff>
      <xdr:row>12</xdr:row>
      <xdr:rowOff>9525</xdr:rowOff>
    </xdr:to>
    <xdr:sp macro="" textlink="">
      <xdr:nvSpPr>
        <xdr:cNvPr id="2" name="Rounded Rectangle 1"/>
        <xdr:cNvSpPr/>
      </xdr:nvSpPr>
      <xdr:spPr>
        <a:xfrm>
          <a:off x="4143375" y="438151"/>
          <a:ext cx="2171700" cy="178117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twoCellAnchor>
    <xdr:from>
      <xdr:col>4</xdr:col>
      <xdr:colOff>409575</xdr:colOff>
      <xdr:row>3</xdr:row>
      <xdr:rowOff>95251</xdr:rowOff>
    </xdr:from>
    <xdr:to>
      <xdr:col>6</xdr:col>
      <xdr:colOff>361950</xdr:colOff>
      <xdr:row>11</xdr:row>
      <xdr:rowOff>19051</xdr:rowOff>
    </xdr:to>
    <xdr:sp macro="" textlink="">
      <xdr:nvSpPr>
        <xdr:cNvPr id="3" name="TextBox 2"/>
        <xdr:cNvSpPr txBox="1"/>
      </xdr:nvSpPr>
      <xdr:spPr>
        <a:xfrm>
          <a:off x="4352925" y="781051"/>
          <a:ext cx="1743075" cy="1257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400"/>
            <a:t>Note that</a:t>
          </a:r>
          <a:r>
            <a:rPr lang="en-US" sz="1400" baseline="0"/>
            <a:t> the inputs are in dollars but the statements below are in thousands of dollars.</a:t>
          </a:r>
          <a:endParaRPr lang="en-US" sz="1400"/>
        </a:p>
      </xdr:txBody>
    </xdr:sp>
    <xdr:clientData/>
  </xdr:twoCellAnchor>
  <xdr:twoCellAnchor>
    <xdr:from>
      <xdr:col>4</xdr:col>
      <xdr:colOff>466724</xdr:colOff>
      <xdr:row>75</xdr:row>
      <xdr:rowOff>38100</xdr:rowOff>
    </xdr:from>
    <xdr:to>
      <xdr:col>6</xdr:col>
      <xdr:colOff>809625</xdr:colOff>
      <xdr:row>90</xdr:row>
      <xdr:rowOff>76199</xdr:rowOff>
    </xdr:to>
    <xdr:sp macro="" textlink="">
      <xdr:nvSpPr>
        <xdr:cNvPr id="4" name="Rounded Rectangle 3"/>
        <xdr:cNvSpPr/>
      </xdr:nvSpPr>
      <xdr:spPr>
        <a:xfrm>
          <a:off x="4410074" y="15363825"/>
          <a:ext cx="2133601" cy="314324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en-US" sz="1600" b="1"/>
            <a:t>Create formulas only</a:t>
          </a:r>
          <a:r>
            <a:rPr lang="en-US" sz="1600" b="1" baseline="0"/>
            <a:t> in the YELLOW cells.  The resulting values need to have the proper sign for any input values. </a:t>
          </a:r>
          <a:r>
            <a:rPr lang="en-US" sz="1100" b="0" i="0" u="none" strike="noStrike">
              <a:solidFill>
                <a:schemeClr val="dk1"/>
              </a:solidFill>
              <a:latin typeface="+mn-lt"/>
              <a:ea typeface="+mn-ea"/>
              <a:cs typeface="+mn-cs"/>
            </a:rPr>
            <a:t> </a:t>
          </a:r>
          <a:r>
            <a:rPr lang="en-US" sz="1600"/>
            <a:t> </a:t>
          </a:r>
        </a:p>
        <a:p>
          <a:pPr algn="ctr"/>
          <a:endParaRPr lang="en-US" sz="1600" b="1"/>
        </a:p>
        <a:p>
          <a:pPr algn="ctr"/>
          <a:r>
            <a:rPr lang="en-US" sz="2000" b="1"/>
            <a:t>- = USE</a:t>
          </a:r>
        </a:p>
        <a:p>
          <a:pPr algn="ctr"/>
          <a:endParaRPr lang="en-US" sz="2000" b="1"/>
        </a:p>
        <a:p>
          <a:pPr algn="ctr"/>
          <a:r>
            <a:rPr lang="en-US" sz="2000" b="1"/>
            <a:t>+</a:t>
          </a:r>
          <a:r>
            <a:rPr lang="en-US" sz="2000" b="1" baseline="0"/>
            <a:t> = SOURCE</a:t>
          </a:r>
          <a:endParaRPr lang="en-US" sz="1600" b="1"/>
        </a:p>
      </xdr:txBody>
    </xdr:sp>
    <xdr:clientData/>
  </xdr:twoCellAnchor>
  <xdr:twoCellAnchor>
    <xdr:from>
      <xdr:col>4</xdr:col>
      <xdr:colOff>352426</xdr:colOff>
      <xdr:row>12</xdr:row>
      <xdr:rowOff>180975</xdr:rowOff>
    </xdr:from>
    <xdr:to>
      <xdr:col>6</xdr:col>
      <xdr:colOff>542925</xdr:colOff>
      <xdr:row>16</xdr:row>
      <xdr:rowOff>38100</xdr:rowOff>
    </xdr:to>
    <xdr:sp macro="" textlink="">
      <xdr:nvSpPr>
        <xdr:cNvPr id="6" name="Right Arrow 5"/>
        <xdr:cNvSpPr/>
      </xdr:nvSpPr>
      <xdr:spPr>
        <a:xfrm>
          <a:off x="4295776" y="2390775"/>
          <a:ext cx="1981199" cy="666750"/>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1800" b="1" cap="none" spc="0">
              <a:ln w="12700">
                <a:solidFill>
                  <a:schemeClr val="tx2">
                    <a:satMod val="155000"/>
                  </a:schemeClr>
                </a:solidFill>
                <a:prstDash val="solid"/>
              </a:ln>
              <a:solidFill>
                <a:schemeClr val="bg2">
                  <a:tint val="85000"/>
                  <a:satMod val="155000"/>
                </a:schemeClr>
              </a:solidFill>
              <a:effectLst/>
            </a:rPr>
            <a:t>Instructions</a:t>
          </a:r>
          <a:endParaRPr lang="en-US" sz="1100">
            <a:effectLst/>
          </a:endParaRPr>
        </a:p>
      </xdr:txBody>
    </xdr:sp>
    <xdr:clientData/>
  </xdr:twoCellAnchor>
  <xdr:twoCellAnchor>
    <xdr:from>
      <xdr:col>10</xdr:col>
      <xdr:colOff>204694</xdr:colOff>
      <xdr:row>42</xdr:row>
      <xdr:rowOff>216273</xdr:rowOff>
    </xdr:from>
    <xdr:to>
      <xdr:col>10</xdr:col>
      <xdr:colOff>4776694</xdr:colOff>
      <xdr:row>52</xdr:row>
      <xdr:rowOff>59952</xdr:rowOff>
    </xdr:to>
    <xdr:sp macro="" textlink="">
      <xdr:nvSpPr>
        <xdr:cNvPr id="8" name="Rounded Rectangle 7"/>
        <xdr:cNvSpPr/>
      </xdr:nvSpPr>
      <xdr:spPr>
        <a:xfrm>
          <a:off x="7839635" y="8620685"/>
          <a:ext cx="4572000" cy="1778561"/>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r>
            <a:rPr lang="en-US" sz="1600" b="0" cap="none" spc="0">
              <a:ln w="18415" cmpd="sng">
                <a:solidFill>
                  <a:schemeClr val="bg1"/>
                </a:solidFill>
                <a:prstDash val="solid"/>
              </a:ln>
              <a:noFill/>
              <a:effectLst>
                <a:outerShdw blurRad="63500" dir="3600000" algn="tl" rotWithShape="0">
                  <a:srgbClr val="000000">
                    <a:alpha val="70000"/>
                  </a:srgbClr>
                </a:outerShdw>
              </a:effectLst>
            </a:rPr>
            <a:t>Create a formula in </a:t>
          </a:r>
          <a:r>
            <a:rPr lang="en-US" sz="1600" b="0" cap="none" spc="0" baseline="0">
              <a:ln w="18415" cmpd="sng">
                <a:solidFill>
                  <a:schemeClr val="bg1"/>
                </a:solidFill>
                <a:prstDash val="solid"/>
              </a:ln>
              <a:noFill/>
              <a:effectLst>
                <a:outerShdw blurRad="63500" dir="3600000" algn="tl" rotWithShape="0">
                  <a:srgbClr val="000000">
                    <a:alpha val="70000"/>
                  </a:srgbClr>
                </a:outerShdw>
              </a:effectLst>
            </a:rPr>
            <a:t>Cell D44 (Cash for 2009) that will adjust in value so as to make the balance sheet balance regardless of how the inputs are set. </a:t>
          </a:r>
          <a:endParaRPr lang="en-US" sz="1600" b="0" cap="none" spc="0">
            <a:ln w="18415" cmpd="sng">
              <a:solidFill>
                <a:schemeClr val="bg1"/>
              </a:solidFill>
              <a:prstDash val="solid"/>
            </a:ln>
            <a:noFill/>
            <a:effectLst>
              <a:outerShdw blurRad="63500" dir="3600000" algn="tl" rotWithShape="0">
                <a:srgbClr val="000000">
                  <a:alpha val="70000"/>
                </a:srgb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31750</xdr:colOff>
      <xdr:row>0</xdr:row>
      <xdr:rowOff>120650</xdr:rowOff>
    </xdr:from>
    <xdr:to>
      <xdr:col>13</xdr:col>
      <xdr:colOff>406400</xdr:colOff>
      <xdr:row>17</xdr:row>
      <xdr:rowOff>63500</xdr:rowOff>
    </xdr:to>
    <xdr:sp macro="" textlink="">
      <xdr:nvSpPr>
        <xdr:cNvPr id="2" name="TextBox 1"/>
        <xdr:cNvSpPr txBox="1"/>
      </xdr:nvSpPr>
      <xdr:spPr>
        <a:xfrm>
          <a:off x="222250" y="120650"/>
          <a:ext cx="10801350" cy="3073400"/>
        </a:xfrm>
        <a:prstGeom prst="rect">
          <a:avLst/>
        </a:prstGeom>
        <a:solidFill>
          <a:schemeClr val="bg1"/>
        </a:solidFill>
        <a:ln w="28575" cmpd="thinThick">
          <a:solidFill>
            <a:schemeClr val="tx2"/>
          </a:solidFill>
        </a:ln>
        <a:effectLst>
          <a:innerShdw blurRad="63500" dist="152400" dir="2700000">
            <a:prstClr val="black">
              <a:alpha val="50000"/>
            </a:prstClr>
          </a:innerShdw>
        </a:effectLst>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chemeClr val="dk1"/>
              </a:solidFill>
              <a:latin typeface="+mn-lt"/>
              <a:ea typeface="+mn-ea"/>
              <a:cs typeface="+mn-cs"/>
            </a:rPr>
            <a:t>You are given sales</a:t>
          </a:r>
          <a:r>
            <a:rPr lang="en-US" sz="1200" b="1" baseline="0">
              <a:solidFill>
                <a:schemeClr val="dk1"/>
              </a:solidFill>
              <a:latin typeface="+mn-lt"/>
              <a:ea typeface="+mn-ea"/>
              <a:cs typeface="+mn-cs"/>
            </a:rPr>
            <a:t> and other data </a:t>
          </a:r>
          <a:r>
            <a:rPr lang="en-US" sz="1200" b="1">
              <a:solidFill>
                <a:schemeClr val="dk1"/>
              </a:solidFill>
              <a:latin typeface="+mn-lt"/>
              <a:ea typeface="+mn-ea"/>
              <a:cs typeface="+mn-cs"/>
            </a:rPr>
            <a:t>for a company for 9 months. The company uses short-term loans and marketable securities investments to bring the cash balance</a:t>
          </a:r>
          <a:r>
            <a:rPr lang="en-US" sz="1200" b="1" baseline="0">
              <a:solidFill>
                <a:schemeClr val="dk1"/>
              </a:solidFill>
              <a:latin typeface="+mn-lt"/>
              <a:ea typeface="+mn-ea"/>
              <a:cs typeface="+mn-cs"/>
            </a:rPr>
            <a:t> to the desired level </a:t>
          </a:r>
          <a:r>
            <a:rPr lang="en-US" sz="1200" b="1">
              <a:solidFill>
                <a:schemeClr val="dk1"/>
              </a:solidFill>
              <a:latin typeface="+mn-lt"/>
              <a:ea typeface="+mn-ea"/>
              <a:cs typeface="+mn-cs"/>
            </a:rPr>
            <a:t>at the end of each month. Short-term loans will be paid down or paid off with any excess balances and marketable securities will be used only when the loan balance is zero. Marketable securities will be sold first to supply any needed cash infusions before loans are used. The company had no marketable securities and no short-term loans at the beginning of</a:t>
          </a:r>
          <a:r>
            <a:rPr lang="en-US" sz="1200" b="1" baseline="0">
              <a:solidFill>
                <a:schemeClr val="dk1"/>
              </a:solidFill>
              <a:latin typeface="+mn-lt"/>
              <a:ea typeface="+mn-ea"/>
              <a:cs typeface="+mn-cs"/>
            </a:rPr>
            <a:t> January. </a:t>
          </a:r>
        </a:p>
        <a:p>
          <a:endParaRPr lang="en-US" sz="1200" b="1" baseline="0">
            <a:solidFill>
              <a:schemeClr val="dk1"/>
            </a:solidFill>
            <a:latin typeface="+mn-lt"/>
            <a:ea typeface="+mn-ea"/>
            <a:cs typeface="+mn-cs"/>
          </a:endParaRPr>
        </a:p>
        <a:p>
          <a:r>
            <a:rPr lang="en-US" sz="1200" b="1" baseline="0">
              <a:solidFill>
                <a:schemeClr val="dk1"/>
              </a:solidFill>
              <a:latin typeface="+mn-lt"/>
              <a:ea typeface="+mn-ea"/>
              <a:cs typeface="+mn-cs"/>
            </a:rPr>
            <a:t>The company expects to make an outlay for new capital equipment in May, June, July, or August. Create a drop-down list in Cell L24 for the user to select the month of the outlay. Use this and other input information to </a:t>
          </a:r>
          <a:r>
            <a:rPr lang="en-US" sz="1200" b="1">
              <a:solidFill>
                <a:schemeClr val="dk1"/>
              </a:solidFill>
              <a:latin typeface="+mn-lt"/>
              <a:ea typeface="+mn-ea"/>
              <a:cs typeface="+mn-cs"/>
            </a:rPr>
            <a:t>complete the Cash Budget for April - December.</a:t>
          </a:r>
          <a:r>
            <a:rPr lang="en-US" sz="1200" b="1" baseline="0">
              <a:solidFill>
                <a:schemeClr val="dk1"/>
              </a:solidFill>
              <a:latin typeface="+mn-lt"/>
              <a:ea typeface="+mn-ea"/>
              <a:cs typeface="+mn-cs"/>
            </a:rPr>
            <a:t> Then complete the section that gives </a:t>
          </a:r>
          <a:r>
            <a:rPr lang="en-US" sz="1200" b="1">
              <a:solidFill>
                <a:schemeClr val="dk1"/>
              </a:solidFill>
              <a:latin typeface="+mn-lt"/>
              <a:ea typeface="+mn-ea"/>
              <a:cs typeface="+mn-cs"/>
            </a:rPr>
            <a:t>the balance of short-term loans at the end of each month</a:t>
          </a:r>
          <a:r>
            <a:rPr lang="en-US" sz="1200" b="1" baseline="0">
              <a:solidFill>
                <a:schemeClr val="dk1"/>
              </a:solidFill>
              <a:latin typeface="+mn-lt"/>
              <a:ea typeface="+mn-ea"/>
              <a:cs typeface="+mn-cs"/>
            </a:rPr>
            <a:t> in Row 52 and the </a:t>
          </a:r>
          <a:r>
            <a:rPr lang="en-US" sz="1200" b="1">
              <a:solidFill>
                <a:schemeClr val="dk1"/>
              </a:solidFill>
              <a:latin typeface="+mn-lt"/>
              <a:ea typeface="+mn-ea"/>
              <a:cs typeface="+mn-cs"/>
            </a:rPr>
            <a:t>balance of marketable securities at the end of each month in Row 53. The formulas should show positive balances when marketable securities are being used, and it should show zero when marketable securities are not being used.</a:t>
          </a:r>
        </a:p>
        <a:p>
          <a:endParaRPr lang="en-US" sz="1200" b="1">
            <a:solidFill>
              <a:schemeClr val="dk1"/>
            </a:solidFill>
            <a:latin typeface="+mn-lt"/>
            <a:ea typeface="+mn-ea"/>
            <a:cs typeface="+mn-cs"/>
          </a:endParaRPr>
        </a:p>
        <a:p>
          <a:r>
            <a:rPr lang="en-US" sz="1200" b="1">
              <a:solidFill>
                <a:schemeClr val="dk1"/>
              </a:solidFill>
              <a:latin typeface="+mn-lt"/>
              <a:ea typeface="+mn-ea"/>
              <a:cs typeface="+mn-cs"/>
            </a:rPr>
            <a:t>Format the range C34:N34 so that all values less than zero display as red numbers instead of black numbers</a:t>
          </a:r>
          <a:r>
            <a:rPr lang="en-US" sz="1200" b="1" baseline="0">
              <a:solidFill>
                <a:schemeClr val="dk1"/>
              </a:solidFill>
              <a:latin typeface="+mn-lt"/>
              <a:ea typeface="+mn-ea"/>
              <a:cs typeface="+mn-cs"/>
            </a:rPr>
            <a:t> for any values of the inputs.</a:t>
          </a:r>
        </a:p>
        <a:p>
          <a:endParaRPr lang="en-US" sz="1200" b="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Name the input cells for collections</a:t>
          </a:r>
          <a:r>
            <a:rPr lang="en-US" sz="1100" b="1" baseline="0">
              <a:solidFill>
                <a:schemeClr val="dk1"/>
              </a:solidFill>
              <a:effectLst/>
              <a:latin typeface="+mn-lt"/>
              <a:ea typeface="+mn-ea"/>
              <a:cs typeface="+mn-cs"/>
            </a:rPr>
            <a:t> Collect0, Collect1, and Collect 2. Then cre</a:t>
          </a:r>
          <a:r>
            <a:rPr lang="en-US" sz="1100" b="1">
              <a:solidFill>
                <a:schemeClr val="dk1"/>
              </a:solidFill>
              <a:effectLst/>
              <a:latin typeface="+mn-lt"/>
              <a:ea typeface="+mn-ea"/>
              <a:cs typeface="+mn-cs"/>
            </a:rPr>
            <a:t>ate</a:t>
          </a:r>
          <a:r>
            <a:rPr lang="en-US" sz="1100" b="1" baseline="0">
              <a:solidFill>
                <a:schemeClr val="dk1"/>
              </a:solidFill>
              <a:effectLst/>
              <a:latin typeface="+mn-lt"/>
              <a:ea typeface="+mn-ea"/>
              <a:cs typeface="+mn-cs"/>
            </a:rPr>
            <a:t> and save three scenarios using the Scenario Manager that show the company's monthly net cash flow for April - December while changing the collection rates. The GOOD scenario will Collect0 = 20%, Collect1 = 80%, and Collect2 = 0%, the NORMAL scenario will use the base case collection rates given here, and the BAD scenario will have Collect0 = 0%, Collect1 = 50%, and Collect2 = 50% . Save a summary of the scenarios on a separate tabbed page. </a:t>
          </a:r>
          <a:endParaRPr lang="en-US">
            <a:effectLst/>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273050</xdr:colOff>
      <xdr:row>1</xdr:row>
      <xdr:rowOff>82550</xdr:rowOff>
    </xdr:from>
    <xdr:to>
      <xdr:col>8</xdr:col>
      <xdr:colOff>533400</xdr:colOff>
      <xdr:row>11</xdr:row>
      <xdr:rowOff>69850</xdr:rowOff>
    </xdr:to>
    <xdr:sp macro="" textlink="">
      <xdr:nvSpPr>
        <xdr:cNvPr id="2" name="TextBox 1"/>
        <xdr:cNvSpPr txBox="1"/>
      </xdr:nvSpPr>
      <xdr:spPr>
        <a:xfrm>
          <a:off x="273050" y="266700"/>
          <a:ext cx="5137150" cy="1828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eaLnBrk="1" fontAlgn="auto" latinLnBrk="0" hangingPunct="1"/>
          <a:r>
            <a:rPr lang="en-US" sz="1100">
              <a:solidFill>
                <a:schemeClr val="dk1"/>
              </a:solidFill>
              <a:effectLst/>
              <a:latin typeface="+mn-lt"/>
              <a:ea typeface="+mn-ea"/>
              <a:cs typeface="+mn-cs"/>
            </a:rPr>
            <a:t>Using the outputs</a:t>
          </a:r>
          <a:r>
            <a:rPr lang="en-US" sz="1100" baseline="0">
              <a:solidFill>
                <a:schemeClr val="dk1"/>
              </a:solidFill>
              <a:effectLst/>
              <a:latin typeface="+mn-lt"/>
              <a:ea typeface="+mn-ea"/>
              <a:cs typeface="+mn-cs"/>
            </a:rPr>
            <a:t> of the cash budget on the previous page, create a verticle column chart on this page that shows the balances of outstanding short term loans and marketable securities by month for April - December.  These are two separate data series. Short term loan balances should display BELOW the zero line (as negative values) and marketable securities balances should diplay above the zero line (as positive values). FORMAT the chart so that it is self-explanatory and professional in appearance.  Set the Y-axis maximum to $25,000 and the minimum to -$25,000 with major unit divisions set to $2500. FORMAT the chart so that it is self-explanatory and professional in appearance. Include a legend for the two series that displays at the bottom of the chart.</a:t>
          </a:r>
          <a:endParaRPr lang="en-US">
            <a:effectLst/>
          </a:endParaRPr>
        </a:p>
      </xdr:txBody>
    </xdr:sp>
    <xdr:clientData/>
  </xdr:twoCellAnchor>
  <xdr:twoCellAnchor>
    <xdr:from>
      <xdr:col>0</xdr:col>
      <xdr:colOff>193674</xdr:colOff>
      <xdr:row>13</xdr:row>
      <xdr:rowOff>53975</xdr:rowOff>
    </xdr:from>
    <xdr:to>
      <xdr:col>10</xdr:col>
      <xdr:colOff>31750</xdr:colOff>
      <xdr:row>35</xdr:row>
      <xdr:rowOff>63500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0</xdr:row>
      <xdr:rowOff>133350</xdr:rowOff>
    </xdr:from>
    <xdr:to>
      <xdr:col>10</xdr:col>
      <xdr:colOff>666750</xdr:colOff>
      <xdr:row>8</xdr:row>
      <xdr:rowOff>104775</xdr:rowOff>
    </xdr:to>
    <xdr:sp macro="" textlink="">
      <xdr:nvSpPr>
        <xdr:cNvPr id="2" name="Round Diagonal Corner Rectangle 1"/>
        <xdr:cNvSpPr/>
      </xdr:nvSpPr>
      <xdr:spPr>
        <a:xfrm>
          <a:off x="342900" y="133350"/>
          <a:ext cx="6753225" cy="1495425"/>
        </a:xfrm>
        <a:prstGeom prst="round2DiagRect">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lang="en-US" sz="1600"/>
            <a:t>The inputs below</a:t>
          </a:r>
          <a:r>
            <a:rPr lang="en-US" sz="1600" baseline="0"/>
            <a:t> are for a cash budget model. The user will enter three percentages that must add up to 100%. Make it so that if the user enters three percentages that DO NOT add up to 100% that an error message is generated in Cell J13 that reminds the user that those three inputs must add up to 100%. Cell J13 should show nothing (be blank) if the inputs do add to 100%.</a:t>
          </a:r>
        </a:p>
        <a:p>
          <a:pPr algn="ctr"/>
          <a:endParaRPr lang="en-US" sz="14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342900</xdr:colOff>
      <xdr:row>0</xdr:row>
      <xdr:rowOff>133350</xdr:rowOff>
    </xdr:from>
    <xdr:to>
      <xdr:col>10</xdr:col>
      <xdr:colOff>666750</xdr:colOff>
      <xdr:row>8</xdr:row>
      <xdr:rowOff>104775</xdr:rowOff>
    </xdr:to>
    <xdr:sp macro="" textlink="">
      <xdr:nvSpPr>
        <xdr:cNvPr id="2" name="Round Diagonal Corner Rectangle 1"/>
        <xdr:cNvSpPr/>
      </xdr:nvSpPr>
      <xdr:spPr>
        <a:xfrm>
          <a:off x="342900" y="133350"/>
          <a:ext cx="7080250" cy="1851025"/>
        </a:xfrm>
        <a:prstGeom prst="round2DiagRect">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lang="en-US" sz="1600" baseline="0"/>
            <a:t>The YELLOW cell contains a check figure that can be any whole number. The GREEN cell is an input that the user can change. Make it so that if a number is entered in the GREEN cell that is less than the check figure then an error message pop-up will be generated that tells the user that the input must be greater than or equal to the check figure.</a:t>
          </a:r>
        </a:p>
        <a:p>
          <a:pPr algn="ctr"/>
          <a:endParaRPr lang="en-US"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5"/>
  <sheetViews>
    <sheetView tabSelected="1" workbookViewId="0">
      <selection activeCell="P9" sqref="P9"/>
    </sheetView>
  </sheetViews>
  <sheetFormatPr defaultRowHeight="14.5" x14ac:dyDescent="0.35"/>
  <cols>
    <col min="1" max="1" width="3.1796875" customWidth="1"/>
  </cols>
  <sheetData>
    <row r="2" spans="2:2" ht="18.5" x14ac:dyDescent="0.45">
      <c r="B2" s="138" t="s">
        <v>128</v>
      </c>
    </row>
    <row r="3" spans="2:2" ht="18.5" x14ac:dyDescent="0.45">
      <c r="B3" s="138" t="s">
        <v>129</v>
      </c>
    </row>
    <row r="4" spans="2:2" ht="18.5" x14ac:dyDescent="0.45">
      <c r="B4" s="138" t="s">
        <v>130</v>
      </c>
    </row>
    <row r="5" spans="2:2" ht="10.5" customHeight="1" x14ac:dyDescent="0.45">
      <c r="B5" s="138"/>
    </row>
    <row r="6" spans="2:2" ht="18.5" x14ac:dyDescent="0.45">
      <c r="B6" s="138" t="s">
        <v>131</v>
      </c>
    </row>
    <row r="7" spans="2:2" ht="18.5" x14ac:dyDescent="0.45">
      <c r="B7" s="138" t="s">
        <v>221</v>
      </c>
    </row>
    <row r="8" spans="2:2" ht="18.5" x14ac:dyDescent="0.45">
      <c r="B8" s="138"/>
    </row>
    <row r="9" spans="2:2" ht="18.5" x14ac:dyDescent="0.45">
      <c r="B9" s="138" t="s">
        <v>132</v>
      </c>
    </row>
    <row r="10" spans="2:2" ht="25" customHeight="1" x14ac:dyDescent="0.45">
      <c r="B10" s="138" t="s">
        <v>133</v>
      </c>
    </row>
    <row r="11" spans="2:2" ht="18.5" x14ac:dyDescent="0.45">
      <c r="B11" s="138" t="s">
        <v>134</v>
      </c>
    </row>
    <row r="12" spans="2:2" ht="6.65" customHeight="1" x14ac:dyDescent="0.45">
      <c r="B12" s="138"/>
    </row>
    <row r="13" spans="2:2" x14ac:dyDescent="0.35">
      <c r="B13" s="137" t="s">
        <v>222</v>
      </c>
    </row>
    <row r="14" spans="2:2" ht="18.5" x14ac:dyDescent="0.45">
      <c r="B14" s="138"/>
    </row>
    <row r="15" spans="2:2" x14ac:dyDescent="0.35">
      <c r="B15" s="137" t="s">
        <v>135</v>
      </c>
    </row>
    <row r="16" spans="2:2" x14ac:dyDescent="0.35">
      <c r="B16" s="137"/>
    </row>
    <row r="17" spans="2:3" x14ac:dyDescent="0.35">
      <c r="B17" s="137" t="s">
        <v>136</v>
      </c>
      <c r="C17" s="137"/>
    </row>
    <row r="18" spans="2:3" ht="7" customHeight="1" x14ac:dyDescent="0.35">
      <c r="B18" s="137"/>
      <c r="C18" s="137"/>
    </row>
    <row r="19" spans="2:3" x14ac:dyDescent="0.35">
      <c r="B19" s="137" t="s">
        <v>223</v>
      </c>
      <c r="C19" s="137"/>
    </row>
    <row r="20" spans="2:3" x14ac:dyDescent="0.35">
      <c r="B20" s="137" t="s">
        <v>224</v>
      </c>
      <c r="C20" s="137"/>
    </row>
    <row r="21" spans="2:3" x14ac:dyDescent="0.35">
      <c r="B21" s="137" t="s">
        <v>225</v>
      </c>
      <c r="C21" s="137"/>
    </row>
    <row r="22" spans="2:3" ht="8.5" customHeight="1" x14ac:dyDescent="0.35">
      <c r="B22" s="137"/>
      <c r="C22" s="137"/>
    </row>
    <row r="23" spans="2:3" ht="18.5" x14ac:dyDescent="0.45">
      <c r="B23" s="138" t="s">
        <v>137</v>
      </c>
      <c r="C23" s="137"/>
    </row>
    <row r="24" spans="2:3" ht="8.5" customHeight="1" x14ac:dyDescent="0.35">
      <c r="B24" s="137"/>
      <c r="C24" s="137"/>
    </row>
    <row r="25" spans="2:3" x14ac:dyDescent="0.35">
      <c r="B25" s="137"/>
      <c r="C25" s="137"/>
    </row>
    <row r="26" spans="2:3" ht="18.5" x14ac:dyDescent="0.45">
      <c r="B26" s="137"/>
      <c r="C26" s="138" t="s">
        <v>138</v>
      </c>
    </row>
    <row r="27" spans="2:3" ht="18.5" x14ac:dyDescent="0.45">
      <c r="B27" s="137"/>
      <c r="C27" s="138" t="s">
        <v>226</v>
      </c>
    </row>
    <row r="28" spans="2:3" ht="18.5" x14ac:dyDescent="0.45">
      <c r="B28" s="137"/>
      <c r="C28" s="138" t="s">
        <v>227</v>
      </c>
    </row>
    <row r="29" spans="2:3" x14ac:dyDescent="0.35">
      <c r="B29" s="82"/>
      <c r="C29" s="82"/>
    </row>
    <row r="30" spans="2:3" x14ac:dyDescent="0.35">
      <c r="B30" s="82"/>
      <c r="C30" s="82"/>
    </row>
    <row r="31" spans="2:3" x14ac:dyDescent="0.35">
      <c r="B31" s="82"/>
      <c r="C31" s="82"/>
    </row>
    <row r="32" spans="2:3" x14ac:dyDescent="0.35">
      <c r="B32" s="82"/>
      <c r="C32" s="82"/>
    </row>
    <row r="33" spans="2:2" x14ac:dyDescent="0.35">
      <c r="B33" s="82"/>
    </row>
    <row r="34" spans="2:2" ht="18.5" x14ac:dyDescent="0.45">
      <c r="B34" s="86"/>
    </row>
    <row r="35" spans="2:2" ht="18.5" x14ac:dyDescent="0.45">
      <c r="B35" s="8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7"/>
  <sheetViews>
    <sheetView topLeftCell="A5" zoomScale="85" zoomScaleNormal="85" workbookViewId="0">
      <selection activeCell="K24" sqref="K24"/>
    </sheetView>
  </sheetViews>
  <sheetFormatPr defaultRowHeight="14.5" x14ac:dyDescent="0.35"/>
  <cols>
    <col min="1" max="1" width="2.81640625" customWidth="1"/>
    <col min="2" max="2" width="37.1796875" customWidth="1"/>
    <col min="3" max="3" width="5.1796875" customWidth="1"/>
    <col min="4" max="5" width="14" customWidth="1"/>
    <col min="6" max="7" width="12.81640625" customWidth="1"/>
    <col min="8" max="8" width="4" customWidth="1"/>
    <col min="9" max="9" width="3" customWidth="1"/>
    <col min="10" max="10" width="3.54296875" style="2" customWidth="1"/>
    <col min="11" max="11" width="76.453125" customWidth="1"/>
    <col min="12" max="12" width="2.1796875" customWidth="1"/>
  </cols>
  <sheetData>
    <row r="1" spans="2:12" ht="15" thickBot="1" x14ac:dyDescent="0.4">
      <c r="B1" s="1"/>
      <c r="C1" s="1"/>
      <c r="D1" s="1"/>
    </row>
    <row r="2" spans="2:12" s="3" customFormat="1" ht="19" thickBot="1" x14ac:dyDescent="0.5">
      <c r="B2" s="94" t="s">
        <v>0</v>
      </c>
      <c r="C2" s="94"/>
      <c r="D2" s="94"/>
      <c r="I2" s="35"/>
      <c r="J2" s="36"/>
      <c r="K2" s="37"/>
      <c r="L2" s="38"/>
    </row>
    <row r="3" spans="2:12" s="3" customFormat="1" ht="18.75" customHeight="1" x14ac:dyDescent="0.35">
      <c r="B3" s="4" t="s">
        <v>1</v>
      </c>
      <c r="C3" s="4"/>
      <c r="D3" s="5">
        <v>0.35</v>
      </c>
      <c r="I3" s="39"/>
      <c r="J3" s="40" t="s">
        <v>71</v>
      </c>
      <c r="K3" s="74" t="s">
        <v>141</v>
      </c>
      <c r="L3" s="42"/>
    </row>
    <row r="4" spans="2:12" s="3" customFormat="1" x14ac:dyDescent="0.35">
      <c r="B4" s="4" t="s">
        <v>2</v>
      </c>
      <c r="C4" s="4"/>
      <c r="D4" s="6">
        <v>500000</v>
      </c>
      <c r="I4" s="39"/>
      <c r="J4" s="43"/>
      <c r="K4" s="41" t="s">
        <v>72</v>
      </c>
      <c r="L4" s="42"/>
    </row>
    <row r="5" spans="2:12" s="3" customFormat="1" x14ac:dyDescent="0.35">
      <c r="B5" s="4" t="s">
        <v>18</v>
      </c>
      <c r="C5" s="4"/>
      <c r="D5" s="7">
        <v>5850000</v>
      </c>
      <c r="I5" s="39"/>
      <c r="J5" s="43"/>
      <c r="K5" s="41" t="s">
        <v>74</v>
      </c>
      <c r="L5" s="42"/>
    </row>
    <row r="6" spans="2:12" s="3" customFormat="1" x14ac:dyDescent="0.35">
      <c r="B6" s="4" t="s">
        <v>3</v>
      </c>
      <c r="C6" s="4"/>
      <c r="D6" s="7">
        <v>1000000</v>
      </c>
      <c r="I6" s="39"/>
      <c r="J6" s="43"/>
      <c r="K6" s="41" t="s">
        <v>111</v>
      </c>
      <c r="L6" s="42"/>
    </row>
    <row r="7" spans="2:12" s="3" customFormat="1" x14ac:dyDescent="0.35">
      <c r="B7" s="4" t="s">
        <v>4</v>
      </c>
      <c r="C7" s="4"/>
      <c r="D7" s="7">
        <v>150000</v>
      </c>
      <c r="I7" s="39"/>
      <c r="J7" s="41"/>
      <c r="K7" s="41" t="s">
        <v>112</v>
      </c>
      <c r="L7" s="42"/>
    </row>
    <row r="8" spans="2:12" s="3" customFormat="1" x14ac:dyDescent="0.35">
      <c r="B8" s="4" t="s">
        <v>5</v>
      </c>
      <c r="C8" s="4"/>
      <c r="D8" s="7">
        <v>45000</v>
      </c>
      <c r="I8" s="39"/>
      <c r="L8" s="42"/>
    </row>
    <row r="9" spans="2:12" s="3" customFormat="1" x14ac:dyDescent="0.35">
      <c r="B9" s="4" t="s">
        <v>6</v>
      </c>
      <c r="C9" s="4"/>
      <c r="D9" s="7">
        <v>85000</v>
      </c>
      <c r="I9" s="39"/>
      <c r="J9" s="40" t="s">
        <v>73</v>
      </c>
      <c r="K9" s="41" t="s">
        <v>75</v>
      </c>
      <c r="L9" s="42"/>
    </row>
    <row r="10" spans="2:12" s="3" customFormat="1" x14ac:dyDescent="0.35">
      <c r="B10" s="4" t="s">
        <v>7</v>
      </c>
      <c r="C10" s="4"/>
      <c r="D10" s="8">
        <v>0.85</v>
      </c>
      <c r="I10" s="39"/>
      <c r="J10" s="43"/>
      <c r="K10" s="41" t="s">
        <v>76</v>
      </c>
      <c r="L10" s="42"/>
    </row>
    <row r="11" spans="2:12" s="3" customFormat="1" x14ac:dyDescent="0.35">
      <c r="B11" s="4" t="s">
        <v>8</v>
      </c>
      <c r="C11" s="4"/>
      <c r="D11" s="7">
        <v>520000</v>
      </c>
      <c r="I11" s="39"/>
      <c r="J11" s="43"/>
      <c r="K11" s="41"/>
      <c r="L11" s="42"/>
    </row>
    <row r="12" spans="2:12" s="3" customFormat="1" x14ac:dyDescent="0.35">
      <c r="B12" s="4" t="s">
        <v>9</v>
      </c>
      <c r="C12" s="4"/>
      <c r="D12" s="7">
        <v>950000</v>
      </c>
      <c r="I12" s="39"/>
      <c r="J12" s="40" t="s">
        <v>77</v>
      </c>
      <c r="K12" s="41" t="s">
        <v>78</v>
      </c>
      <c r="L12" s="42"/>
    </row>
    <row r="13" spans="2:12" s="3" customFormat="1" x14ac:dyDescent="0.35">
      <c r="B13" s="4" t="s">
        <v>10</v>
      </c>
      <c r="C13" s="4"/>
      <c r="D13" s="7">
        <v>480000</v>
      </c>
      <c r="I13" s="73"/>
      <c r="J13" s="76"/>
      <c r="K13" s="74" t="s">
        <v>79</v>
      </c>
      <c r="L13" s="75"/>
    </row>
    <row r="14" spans="2:12" s="3" customFormat="1" ht="15" thickBot="1" x14ac:dyDescent="0.4">
      <c r="B14" s="9" t="s">
        <v>80</v>
      </c>
      <c r="C14" s="9"/>
      <c r="D14" s="10">
        <v>175000</v>
      </c>
      <c r="I14" s="79"/>
      <c r="J14" s="77"/>
      <c r="K14" s="80"/>
      <c r="L14" s="81"/>
    </row>
    <row r="15" spans="2:12" s="3" customFormat="1" ht="17.5" x14ac:dyDescent="0.65">
      <c r="B15" s="11" t="s">
        <v>11</v>
      </c>
      <c r="C15" s="11"/>
      <c r="D15" s="7"/>
      <c r="I15" s="71"/>
      <c r="J15" s="72"/>
      <c r="K15" s="71"/>
      <c r="L15" s="71"/>
    </row>
    <row r="16" spans="2:12" ht="15" thickBot="1" x14ac:dyDescent="0.4">
      <c r="B16" s="12" t="s">
        <v>12</v>
      </c>
      <c r="C16" s="12"/>
      <c r="D16" s="1"/>
      <c r="I16" s="71"/>
      <c r="J16" s="72"/>
      <c r="K16" s="71"/>
      <c r="L16" s="71"/>
    </row>
    <row r="17" spans="2:12" ht="15" thickBot="1" x14ac:dyDescent="0.4">
      <c r="B17" s="1"/>
      <c r="C17" s="1"/>
      <c r="D17" s="1"/>
      <c r="E17" s="1"/>
      <c r="F17" s="1"/>
      <c r="G17" s="1"/>
      <c r="I17" s="71"/>
      <c r="J17" s="72"/>
      <c r="K17" s="71"/>
      <c r="L17" s="71"/>
    </row>
    <row r="18" spans="2:12" ht="18.5" x14ac:dyDescent="0.45">
      <c r="B18" s="95" t="s">
        <v>13</v>
      </c>
      <c r="C18" s="95"/>
      <c r="D18" s="95"/>
      <c r="E18" s="95"/>
      <c r="F18" s="95"/>
      <c r="G18" s="95"/>
      <c r="I18" s="71"/>
      <c r="J18" s="72"/>
      <c r="K18" s="71"/>
      <c r="L18" s="71"/>
    </row>
    <row r="19" spans="2:12" ht="18.5" x14ac:dyDescent="0.45">
      <c r="B19" s="95" t="s">
        <v>14</v>
      </c>
      <c r="C19" s="95"/>
      <c r="D19" s="95"/>
      <c r="E19" s="95"/>
      <c r="F19" s="95"/>
      <c r="G19" s="95"/>
      <c r="I19" s="71"/>
      <c r="J19" s="72"/>
      <c r="K19" s="71"/>
      <c r="L19" s="71"/>
    </row>
    <row r="20" spans="2:12" ht="19" thickBot="1" x14ac:dyDescent="0.5">
      <c r="B20" s="89" t="s">
        <v>15</v>
      </c>
      <c r="C20" s="89"/>
      <c r="D20" s="90"/>
      <c r="E20" s="90"/>
      <c r="F20" s="90"/>
      <c r="G20" s="90"/>
      <c r="I20" s="71"/>
      <c r="J20" s="72"/>
      <c r="K20" s="71"/>
      <c r="L20" s="71"/>
    </row>
    <row r="21" spans="2:12" ht="9" customHeight="1" x14ac:dyDescent="0.45">
      <c r="B21" s="13"/>
      <c r="C21" s="13"/>
      <c r="D21" s="13"/>
      <c r="E21" s="13"/>
      <c r="F21" s="13"/>
      <c r="G21" s="13"/>
      <c r="I21" s="71"/>
      <c r="J21" s="72"/>
      <c r="K21" s="71"/>
      <c r="L21" s="71"/>
    </row>
    <row r="22" spans="2:12" ht="17.5" x14ac:dyDescent="0.65">
      <c r="B22" s="3"/>
      <c r="C22" s="3"/>
      <c r="D22" s="14" t="s">
        <v>16</v>
      </c>
      <c r="E22" s="14" t="s">
        <v>17</v>
      </c>
      <c r="F22" s="14" t="s">
        <v>16</v>
      </c>
      <c r="G22" s="14" t="s">
        <v>17</v>
      </c>
      <c r="I22" s="71"/>
      <c r="J22" s="72"/>
      <c r="K22" s="71"/>
      <c r="L22" s="71"/>
    </row>
    <row r="23" spans="2:12" x14ac:dyDescent="0.35">
      <c r="B23" s="3" t="s">
        <v>18</v>
      </c>
      <c r="C23" s="3"/>
      <c r="D23" s="15">
        <f>D5/1000</f>
        <v>5850</v>
      </c>
      <c r="E23" s="15">
        <v>4250</v>
      </c>
      <c r="F23" s="16">
        <f>D23/D$23</f>
        <v>1</v>
      </c>
      <c r="G23" s="16">
        <f>E23/E$23</f>
        <v>1</v>
      </c>
      <c r="I23" s="71"/>
      <c r="J23" s="72"/>
      <c r="K23" s="71"/>
      <c r="L23" s="71"/>
    </row>
    <row r="24" spans="2:12" ht="16" x14ac:dyDescent="0.5">
      <c r="B24" s="17" t="s">
        <v>19</v>
      </c>
      <c r="C24" s="17"/>
      <c r="D24" s="17">
        <f>E24/E23*D23</f>
        <v>3510</v>
      </c>
      <c r="E24" s="17">
        <v>2550</v>
      </c>
      <c r="F24" s="16">
        <f>D24/D$23</f>
        <v>0.6</v>
      </c>
      <c r="G24" s="16">
        <f>E24/E$23</f>
        <v>0.6</v>
      </c>
      <c r="H24" s="18"/>
      <c r="I24" s="71"/>
      <c r="J24" s="72"/>
      <c r="K24" s="71"/>
      <c r="L24" s="71"/>
    </row>
    <row r="25" spans="2:12" x14ac:dyDescent="0.35">
      <c r="B25" s="3" t="s">
        <v>20</v>
      </c>
      <c r="C25" s="3"/>
      <c r="D25" s="15">
        <f>D23-D24</f>
        <v>2340</v>
      </c>
      <c r="E25" s="15">
        <f>E23-E24</f>
        <v>1700</v>
      </c>
      <c r="F25" s="16">
        <f t="shared" ref="F25:F33" si="0">D25/D$23</f>
        <v>0.4</v>
      </c>
      <c r="G25" s="16">
        <f t="shared" ref="G25:G33" si="1">E25/E$23</f>
        <v>0.4</v>
      </c>
    </row>
    <row r="26" spans="2:12" x14ac:dyDescent="0.35">
      <c r="B26" s="3" t="s">
        <v>3</v>
      </c>
      <c r="C26" s="3"/>
      <c r="D26" s="3">
        <f>D6/1000</f>
        <v>1000</v>
      </c>
      <c r="E26" s="3">
        <v>632</v>
      </c>
      <c r="F26" s="16">
        <f t="shared" si="0"/>
        <v>0.17094017094017094</v>
      </c>
      <c r="G26" s="16">
        <f t="shared" si="1"/>
        <v>0.14870588235294119</v>
      </c>
    </row>
    <row r="27" spans="2:12" x14ac:dyDescent="0.35">
      <c r="B27" s="3" t="s">
        <v>4</v>
      </c>
      <c r="C27" s="3"/>
      <c r="D27" s="3">
        <f>D7/1000</f>
        <v>150</v>
      </c>
      <c r="E27" s="3">
        <v>100</v>
      </c>
      <c r="F27" s="16">
        <f t="shared" si="0"/>
        <v>2.564102564102564E-2</v>
      </c>
      <c r="G27" s="16">
        <f t="shared" si="1"/>
        <v>2.3529411764705882E-2</v>
      </c>
    </row>
    <row r="28" spans="2:12" ht="16" x14ac:dyDescent="0.5">
      <c r="B28" s="17" t="s">
        <v>5</v>
      </c>
      <c r="C28" s="17"/>
      <c r="D28" s="17">
        <f>D8/1000</f>
        <v>45</v>
      </c>
      <c r="E28" s="17">
        <v>30</v>
      </c>
      <c r="F28" s="16">
        <f t="shared" si="0"/>
        <v>7.6923076923076927E-3</v>
      </c>
      <c r="G28" s="16">
        <f t="shared" si="1"/>
        <v>7.058823529411765E-3</v>
      </c>
    </row>
    <row r="29" spans="2:12" x14ac:dyDescent="0.35">
      <c r="B29" s="3" t="s">
        <v>21</v>
      </c>
      <c r="C29" s="3"/>
      <c r="D29" s="15">
        <f>D25-D26-D27-D28</f>
        <v>1145</v>
      </c>
      <c r="E29" s="15">
        <f>E25-E26-E27-E28</f>
        <v>938</v>
      </c>
      <c r="F29" s="16">
        <f t="shared" si="0"/>
        <v>0.19572649572649573</v>
      </c>
      <c r="G29" s="16">
        <f t="shared" si="1"/>
        <v>0.22070588235294117</v>
      </c>
    </row>
    <row r="30" spans="2:12" ht="16" x14ac:dyDescent="0.5">
      <c r="B30" s="17" t="s">
        <v>6</v>
      </c>
      <c r="C30" s="17"/>
      <c r="D30" s="17">
        <f>D9/1000</f>
        <v>85</v>
      </c>
      <c r="E30" s="17">
        <v>110</v>
      </c>
      <c r="F30" s="16">
        <f t="shared" si="0"/>
        <v>1.452991452991453E-2</v>
      </c>
      <c r="G30" s="16">
        <f t="shared" si="1"/>
        <v>2.5882352941176471E-2</v>
      </c>
    </row>
    <row r="31" spans="2:12" x14ac:dyDescent="0.35">
      <c r="B31" s="3" t="s">
        <v>22</v>
      </c>
      <c r="C31" s="3"/>
      <c r="D31" s="15">
        <f>D29-D30</f>
        <v>1060</v>
      </c>
      <c r="E31" s="15">
        <f>E29-E30</f>
        <v>828</v>
      </c>
      <c r="F31" s="16">
        <f t="shared" si="0"/>
        <v>0.18119658119658119</v>
      </c>
      <c r="G31" s="16">
        <f t="shared" si="1"/>
        <v>0.1948235294117647</v>
      </c>
    </row>
    <row r="32" spans="2:12" ht="16" x14ac:dyDescent="0.5">
      <c r="B32" s="17" t="s">
        <v>23</v>
      </c>
      <c r="C32" s="17"/>
      <c r="D32" s="17">
        <f>D31*D3</f>
        <v>371</v>
      </c>
      <c r="E32" s="17">
        <v>248.4</v>
      </c>
      <c r="F32" s="16">
        <f t="shared" si="0"/>
        <v>6.3418803418803418E-2</v>
      </c>
      <c r="G32" s="16">
        <f t="shared" si="1"/>
        <v>5.8447058823529414E-2</v>
      </c>
    </row>
    <row r="33" spans="2:7" x14ac:dyDescent="0.35">
      <c r="B33" s="3" t="s">
        <v>24</v>
      </c>
      <c r="C33" s="3"/>
      <c r="D33" s="15">
        <f>D31-D32</f>
        <v>689</v>
      </c>
      <c r="E33" s="15">
        <f>E31-E32</f>
        <v>579.6</v>
      </c>
      <c r="F33" s="16">
        <f t="shared" si="0"/>
        <v>0.11777777777777777</v>
      </c>
      <c r="G33" s="16">
        <f t="shared" si="1"/>
        <v>0.13637647058823529</v>
      </c>
    </row>
    <row r="34" spans="2:7" ht="16.5" thickBot="1" x14ac:dyDescent="0.55000000000000004">
      <c r="B34" s="17"/>
      <c r="C34" s="17"/>
      <c r="D34" s="17"/>
      <c r="E34" s="17"/>
      <c r="F34" s="16"/>
      <c r="G34" s="16"/>
    </row>
    <row r="35" spans="2:7" ht="15" thickBot="1" x14ac:dyDescent="0.4">
      <c r="B35" s="3" t="s">
        <v>25</v>
      </c>
      <c r="D35" s="58">
        <f>D33/D4*1000</f>
        <v>1.3780000000000001</v>
      </c>
      <c r="E35" s="15"/>
      <c r="F35" s="16"/>
      <c r="G35" s="16"/>
    </row>
    <row r="36" spans="2:7" ht="7.5" customHeight="1" x14ac:dyDescent="0.35">
      <c r="B36" s="3"/>
      <c r="C36" s="3"/>
      <c r="D36" s="15"/>
      <c r="E36" s="15"/>
    </row>
    <row r="37" spans="2:7" ht="7.5" customHeight="1" x14ac:dyDescent="0.35"/>
    <row r="38" spans="2:7" ht="5.15" customHeight="1" thickBot="1" x14ac:dyDescent="0.4">
      <c r="B38" s="1"/>
      <c r="C38" s="1"/>
      <c r="D38" s="1"/>
      <c r="E38" s="1"/>
      <c r="F38" s="1"/>
      <c r="G38" s="1"/>
    </row>
    <row r="39" spans="2:7" ht="18.5" x14ac:dyDescent="0.45">
      <c r="B39" s="95" t="s">
        <v>26</v>
      </c>
      <c r="C39" s="95"/>
      <c r="D39" s="95"/>
      <c r="E39" s="95"/>
      <c r="F39" s="95"/>
      <c r="G39" s="95"/>
    </row>
    <row r="40" spans="2:7" ht="18.5" x14ac:dyDescent="0.45">
      <c r="B40" s="95" t="s">
        <v>14</v>
      </c>
      <c r="C40" s="95"/>
      <c r="D40" s="95"/>
      <c r="E40" s="95"/>
      <c r="F40" s="95"/>
      <c r="G40" s="95"/>
    </row>
    <row r="41" spans="2:7" ht="19" thickBot="1" x14ac:dyDescent="0.5">
      <c r="B41" s="89" t="s">
        <v>15</v>
      </c>
      <c r="C41" s="89"/>
      <c r="D41" s="90"/>
      <c r="E41" s="90"/>
      <c r="F41" s="90"/>
      <c r="G41" s="90"/>
    </row>
    <row r="42" spans="2:7" ht="18.5" x14ac:dyDescent="0.45">
      <c r="B42" s="19"/>
      <c r="C42" s="19"/>
      <c r="D42" s="13"/>
      <c r="E42" s="13"/>
      <c r="F42" s="13"/>
      <c r="G42" s="13"/>
    </row>
    <row r="43" spans="2:7" ht="17.5" x14ac:dyDescent="0.65">
      <c r="D43" s="14" t="s">
        <v>16</v>
      </c>
      <c r="E43" s="14" t="s">
        <v>17</v>
      </c>
      <c r="F43" s="32" t="s">
        <v>16</v>
      </c>
      <c r="G43" s="32" t="s">
        <v>17</v>
      </c>
    </row>
    <row r="44" spans="2:7" x14ac:dyDescent="0.35">
      <c r="B44" s="20" t="s">
        <v>27</v>
      </c>
      <c r="C44" s="3"/>
      <c r="D44" s="21">
        <f>D67-D45-D46-D47-D48-D52-D53</f>
        <v>774</v>
      </c>
      <c r="E44" s="21">
        <v>150</v>
      </c>
      <c r="F44" s="16">
        <f>D44/D$54</f>
        <v>0.10213776722090261</v>
      </c>
      <c r="G44" s="16">
        <f>E44/E$54</f>
        <v>2.3335407591785935E-2</v>
      </c>
    </row>
    <row r="45" spans="2:7" x14ac:dyDescent="0.35">
      <c r="B45" s="20" t="s">
        <v>28</v>
      </c>
      <c r="C45" s="3"/>
      <c r="D45" s="3">
        <v>125</v>
      </c>
      <c r="E45" s="3">
        <v>55</v>
      </c>
      <c r="F45" s="16">
        <f t="shared" ref="F45:G54" si="2">D45/D$54</f>
        <v>1.6495117445236209E-2</v>
      </c>
      <c r="G45" s="16">
        <f t="shared" si="2"/>
        <v>8.5563161169881774E-3</v>
      </c>
    </row>
    <row r="46" spans="2:7" x14ac:dyDescent="0.35">
      <c r="B46" s="20" t="s">
        <v>29</v>
      </c>
      <c r="C46" s="3"/>
      <c r="D46" s="3">
        <f>D11/1000</f>
        <v>520</v>
      </c>
      <c r="E46" s="3">
        <v>347</v>
      </c>
      <c r="F46" s="16">
        <f t="shared" si="2"/>
        <v>6.8619688572182633E-2</v>
      </c>
      <c r="G46" s="16">
        <f t="shared" si="2"/>
        <v>5.398257622899813E-2</v>
      </c>
    </row>
    <row r="47" spans="2:7" x14ac:dyDescent="0.35">
      <c r="B47" s="20" t="s">
        <v>9</v>
      </c>
      <c r="C47" s="3"/>
      <c r="D47" s="3">
        <f>D12/1000</f>
        <v>950</v>
      </c>
      <c r="E47" s="3">
        <v>715</v>
      </c>
      <c r="F47" s="16">
        <f t="shared" si="2"/>
        <v>0.12536289258379521</v>
      </c>
      <c r="G47" s="16">
        <f t="shared" si="2"/>
        <v>0.11123210952084629</v>
      </c>
    </row>
    <row r="48" spans="2:7" ht="16" x14ac:dyDescent="0.5">
      <c r="B48" s="22" t="s">
        <v>30</v>
      </c>
      <c r="C48" s="3"/>
      <c r="D48" s="17">
        <v>55</v>
      </c>
      <c r="E48" s="17">
        <v>37</v>
      </c>
      <c r="F48" s="16">
        <f t="shared" si="2"/>
        <v>7.2578516759039327E-3</v>
      </c>
      <c r="G48" s="16">
        <f t="shared" si="2"/>
        <v>5.756067205973864E-3</v>
      </c>
    </row>
    <row r="49" spans="2:7" x14ac:dyDescent="0.35">
      <c r="B49" s="23" t="s">
        <v>31</v>
      </c>
      <c r="C49" s="23"/>
      <c r="D49" s="24">
        <f>SUM(D44:D48)</f>
        <v>2424</v>
      </c>
      <c r="E49" s="24">
        <f>SUM(E44:E48)</f>
        <v>1304</v>
      </c>
      <c r="F49" s="16">
        <f t="shared" si="2"/>
        <v>0.31987331749802056</v>
      </c>
      <c r="G49" s="16">
        <f t="shared" si="2"/>
        <v>0.20286247666459239</v>
      </c>
    </row>
    <row r="50" spans="2:7" x14ac:dyDescent="0.35">
      <c r="B50" s="20" t="s">
        <v>32</v>
      </c>
      <c r="C50" s="3"/>
      <c r="D50" s="3">
        <f>E50+D14/1000</f>
        <v>5085</v>
      </c>
      <c r="E50" s="3">
        <v>4910</v>
      </c>
      <c r="F50" s="16">
        <f t="shared" si="2"/>
        <v>0.67102137767220904</v>
      </c>
      <c r="G50" s="16">
        <f t="shared" si="2"/>
        <v>0.76384567517112634</v>
      </c>
    </row>
    <row r="51" spans="2:7" ht="16" x14ac:dyDescent="0.5">
      <c r="B51" s="22" t="s">
        <v>33</v>
      </c>
      <c r="C51" s="3"/>
      <c r="D51" s="17">
        <f>E51+D8/1000</f>
        <v>181</v>
      </c>
      <c r="E51" s="17">
        <v>136</v>
      </c>
      <c r="F51" s="16">
        <f t="shared" si="2"/>
        <v>2.3884930060702032E-2</v>
      </c>
      <c r="G51" s="16">
        <f t="shared" si="2"/>
        <v>2.1157436216552583E-2</v>
      </c>
    </row>
    <row r="52" spans="2:7" x14ac:dyDescent="0.35">
      <c r="B52" s="23" t="s">
        <v>34</v>
      </c>
      <c r="C52" s="3"/>
      <c r="D52" s="24">
        <f>D50-D51</f>
        <v>4904</v>
      </c>
      <c r="E52" s="24">
        <f>E50-E51</f>
        <v>4774</v>
      </c>
      <c r="F52" s="16">
        <f t="shared" si="2"/>
        <v>0.64713644761150702</v>
      </c>
      <c r="G52" s="16">
        <f t="shared" si="2"/>
        <v>0.7426882389545737</v>
      </c>
    </row>
    <row r="53" spans="2:7" ht="16" x14ac:dyDescent="0.5">
      <c r="B53" s="25" t="s">
        <v>35</v>
      </c>
      <c r="C53" s="3"/>
      <c r="D53" s="17">
        <v>250</v>
      </c>
      <c r="E53" s="17">
        <v>350</v>
      </c>
      <c r="F53" s="16">
        <f t="shared" si="2"/>
        <v>3.2990234890472418E-2</v>
      </c>
      <c r="G53" s="16">
        <f t="shared" si="2"/>
        <v>5.4449284380833851E-2</v>
      </c>
    </row>
    <row r="54" spans="2:7" x14ac:dyDescent="0.35">
      <c r="B54" s="26" t="s">
        <v>36</v>
      </c>
      <c r="C54" s="26"/>
      <c r="D54" s="27">
        <f>D49+D52+D53</f>
        <v>7578</v>
      </c>
      <c r="E54" s="27">
        <f>E49+E52+E53</f>
        <v>6428</v>
      </c>
      <c r="F54" s="16">
        <f t="shared" si="2"/>
        <v>1</v>
      </c>
      <c r="G54" s="16">
        <f t="shared" si="2"/>
        <v>1</v>
      </c>
    </row>
    <row r="55" spans="2:7" x14ac:dyDescent="0.35">
      <c r="B55" s="3"/>
      <c r="C55" s="3"/>
      <c r="D55" s="3"/>
      <c r="E55" s="3"/>
    </row>
    <row r="56" spans="2:7" x14ac:dyDescent="0.35">
      <c r="B56" s="20" t="s">
        <v>37</v>
      </c>
      <c r="C56" s="3"/>
      <c r="D56" s="21">
        <f>D13/1000</f>
        <v>480</v>
      </c>
      <c r="E56" s="21">
        <v>350</v>
      </c>
      <c r="F56" s="16">
        <f t="shared" ref="F56:F67" si="3">D56/D$54</f>
        <v>6.334125098970704E-2</v>
      </c>
      <c r="G56" s="16">
        <f t="shared" ref="G56:G67" si="4">E56/E$54</f>
        <v>5.4449284380833851E-2</v>
      </c>
    </row>
    <row r="57" spans="2:7" x14ac:dyDescent="0.35">
      <c r="B57" s="20" t="s">
        <v>38</v>
      </c>
      <c r="C57" s="3"/>
      <c r="D57" s="3">
        <v>44</v>
      </c>
      <c r="E57" s="3">
        <v>25</v>
      </c>
      <c r="F57" s="16">
        <f t="shared" si="3"/>
        <v>5.8062813407231458E-3</v>
      </c>
      <c r="G57" s="16">
        <f t="shared" si="4"/>
        <v>3.8892345986309895E-3</v>
      </c>
    </row>
    <row r="58" spans="2:7" x14ac:dyDescent="0.35">
      <c r="B58" s="20" t="s">
        <v>39</v>
      </c>
      <c r="C58" s="3"/>
      <c r="D58" s="3">
        <v>65</v>
      </c>
      <c r="E58" s="3">
        <v>75</v>
      </c>
      <c r="F58" s="16">
        <f t="shared" si="3"/>
        <v>8.5774610715228291E-3</v>
      </c>
      <c r="G58" s="16">
        <f t="shared" si="4"/>
        <v>1.1667703795892968E-2</v>
      </c>
    </row>
    <row r="59" spans="2:7" ht="16" x14ac:dyDescent="0.5">
      <c r="B59" s="22" t="s">
        <v>40</v>
      </c>
      <c r="C59" s="3"/>
      <c r="D59" s="17">
        <v>150</v>
      </c>
      <c r="E59" s="17">
        <v>190</v>
      </c>
      <c r="F59" s="16">
        <f t="shared" si="3"/>
        <v>1.9794140934283451E-2</v>
      </c>
      <c r="G59" s="16">
        <f t="shared" si="4"/>
        <v>2.9558182949595519E-2</v>
      </c>
    </row>
    <row r="60" spans="2:7" x14ac:dyDescent="0.35">
      <c r="B60" s="23" t="s">
        <v>41</v>
      </c>
      <c r="C60" s="3"/>
      <c r="D60" s="24">
        <f>SUM(D56:D59)</f>
        <v>739</v>
      </c>
      <c r="E60" s="24">
        <f>SUM(E56:E59)</f>
        <v>640</v>
      </c>
      <c r="F60" s="16">
        <f t="shared" si="3"/>
        <v>9.7519134336236477E-2</v>
      </c>
      <c r="G60" s="16">
        <f t="shared" si="4"/>
        <v>9.9564405724953328E-2</v>
      </c>
    </row>
    <row r="61" spans="2:7" ht="16" x14ac:dyDescent="0.5">
      <c r="B61" s="22" t="s">
        <v>42</v>
      </c>
      <c r="C61" s="3"/>
      <c r="D61" s="17">
        <v>2500</v>
      </c>
      <c r="E61" s="17">
        <v>3223</v>
      </c>
      <c r="F61" s="16">
        <f t="shared" si="3"/>
        <v>0.3299023489047242</v>
      </c>
      <c r="G61" s="16">
        <f t="shared" si="4"/>
        <v>0.50140012445550719</v>
      </c>
    </row>
    <row r="62" spans="2:7" x14ac:dyDescent="0.35">
      <c r="B62" s="23" t="s">
        <v>43</v>
      </c>
      <c r="C62" s="3"/>
      <c r="D62" s="24">
        <f>D60+D61</f>
        <v>3239</v>
      </c>
      <c r="E62" s="24">
        <f>E60+E61</f>
        <v>3863</v>
      </c>
      <c r="F62" s="16">
        <f t="shared" si="3"/>
        <v>0.42742148324096069</v>
      </c>
      <c r="G62" s="16">
        <f t="shared" si="4"/>
        <v>0.60096453018046048</v>
      </c>
    </row>
    <row r="63" spans="2:7" x14ac:dyDescent="0.35">
      <c r="B63" s="20" t="s">
        <v>44</v>
      </c>
      <c r="C63" s="3"/>
      <c r="D63" s="3">
        <v>1500</v>
      </c>
      <c r="E63" s="3">
        <v>1300</v>
      </c>
      <c r="F63" s="16">
        <f t="shared" si="3"/>
        <v>0.19794140934283452</v>
      </c>
      <c r="G63" s="16">
        <f t="shared" si="4"/>
        <v>0.20224019912881144</v>
      </c>
    </row>
    <row r="64" spans="2:7" x14ac:dyDescent="0.35">
      <c r="B64" s="20" t="s">
        <v>45</v>
      </c>
      <c r="C64" s="3"/>
      <c r="D64" s="3">
        <v>1852</v>
      </c>
      <c r="E64" s="3">
        <v>542</v>
      </c>
      <c r="F64" s="16">
        <f t="shared" si="3"/>
        <v>0.24439166006861968</v>
      </c>
      <c r="G64" s="16">
        <f t="shared" si="4"/>
        <v>8.4318606098319857E-2</v>
      </c>
    </row>
    <row r="65" spans="2:7" ht="16" x14ac:dyDescent="0.5">
      <c r="B65" s="22" t="s">
        <v>46</v>
      </c>
      <c r="C65" s="3"/>
      <c r="D65" s="17">
        <f>D33-(D10*D4/1000)+E65</f>
        <v>987</v>
      </c>
      <c r="E65" s="17">
        <v>723</v>
      </c>
      <c r="F65" s="16">
        <f t="shared" si="3"/>
        <v>0.13024544734758511</v>
      </c>
      <c r="G65" s="16">
        <f t="shared" si="4"/>
        <v>0.11247666459240821</v>
      </c>
    </row>
    <row r="66" spans="2:7" ht="17.5" x14ac:dyDescent="0.65">
      <c r="B66" s="28" t="s">
        <v>47</v>
      </c>
      <c r="C66" s="3"/>
      <c r="D66" s="29">
        <f>SUM(D63:D65)</f>
        <v>4339</v>
      </c>
      <c r="E66" s="29">
        <f>SUM(E63:E65)</f>
        <v>2565</v>
      </c>
      <c r="F66" s="16">
        <f t="shared" si="3"/>
        <v>0.57257851675903937</v>
      </c>
      <c r="G66" s="16">
        <f t="shared" si="4"/>
        <v>0.39903546981953952</v>
      </c>
    </row>
    <row r="67" spans="2:7" x14ac:dyDescent="0.35">
      <c r="B67" s="26" t="s">
        <v>48</v>
      </c>
      <c r="C67" s="26"/>
      <c r="D67" s="27">
        <f>D66+D62</f>
        <v>7578</v>
      </c>
      <c r="E67" s="27">
        <f>E66+E62</f>
        <v>6428</v>
      </c>
      <c r="F67" s="16">
        <f t="shared" si="3"/>
        <v>1</v>
      </c>
      <c r="G67" s="16">
        <f t="shared" si="4"/>
        <v>1</v>
      </c>
    </row>
    <row r="68" spans="2:7" ht="15" thickBot="1" x14ac:dyDescent="0.4">
      <c r="B68" s="30"/>
      <c r="C68" s="30"/>
      <c r="D68" s="31"/>
      <c r="E68" s="31"/>
    </row>
    <row r="69" spans="2:7" ht="18.5" x14ac:dyDescent="0.45">
      <c r="B69" s="91" t="s">
        <v>49</v>
      </c>
      <c r="C69" s="91"/>
      <c r="D69" s="91"/>
      <c r="E69" s="91"/>
    </row>
    <row r="70" spans="2:7" ht="19" thickBot="1" x14ac:dyDescent="0.5">
      <c r="B70" s="92" t="s">
        <v>15</v>
      </c>
      <c r="C70" s="92"/>
      <c r="D70" s="92"/>
      <c r="E70" s="92"/>
    </row>
    <row r="72" spans="2:7" ht="17.5" x14ac:dyDescent="0.65">
      <c r="D72" s="93" t="s">
        <v>16</v>
      </c>
      <c r="E72" s="93"/>
    </row>
    <row r="73" spans="2:7" ht="15.5" x14ac:dyDescent="0.35">
      <c r="B73" s="33" t="s">
        <v>50</v>
      </c>
      <c r="C73" s="3"/>
      <c r="D73" s="3"/>
    </row>
    <row r="74" spans="2:7" x14ac:dyDescent="0.35">
      <c r="B74" s="20" t="s">
        <v>51</v>
      </c>
      <c r="C74" s="3"/>
      <c r="D74" s="3"/>
    </row>
    <row r="75" spans="2:7" x14ac:dyDescent="0.35">
      <c r="B75" s="20" t="s">
        <v>52</v>
      </c>
      <c r="C75" s="3"/>
      <c r="D75" s="34">
        <f>D28</f>
        <v>45</v>
      </c>
    </row>
    <row r="76" spans="2:7" x14ac:dyDescent="0.35">
      <c r="B76" s="20" t="s">
        <v>53</v>
      </c>
      <c r="C76" s="3"/>
    </row>
    <row r="77" spans="2:7" x14ac:dyDescent="0.35">
      <c r="B77" s="20" t="s">
        <v>54</v>
      </c>
      <c r="C77" s="3"/>
    </row>
    <row r="78" spans="2:7" x14ac:dyDescent="0.35">
      <c r="B78" s="20" t="s">
        <v>55</v>
      </c>
      <c r="C78" s="3"/>
      <c r="D78" s="3"/>
    </row>
    <row r="79" spans="2:7" x14ac:dyDescent="0.35">
      <c r="B79" s="20" t="s">
        <v>56</v>
      </c>
      <c r="C79" s="3"/>
      <c r="D79" s="34">
        <f>E48-D48</f>
        <v>-18</v>
      </c>
    </row>
    <row r="80" spans="2:7" x14ac:dyDescent="0.35">
      <c r="B80" s="20" t="s">
        <v>57</v>
      </c>
      <c r="C80" s="3"/>
      <c r="D80" s="34">
        <f>D56-E56</f>
        <v>130</v>
      </c>
    </row>
    <row r="81" spans="2:4" ht="16" x14ac:dyDescent="0.5">
      <c r="B81" s="22" t="s">
        <v>58</v>
      </c>
      <c r="C81" s="3"/>
    </row>
    <row r="82" spans="2:4" x14ac:dyDescent="0.35">
      <c r="B82" s="23" t="s">
        <v>59</v>
      </c>
      <c r="C82" s="23"/>
      <c r="D82" s="23"/>
    </row>
    <row r="83" spans="2:4" x14ac:dyDescent="0.35">
      <c r="B83" s="3"/>
      <c r="C83" s="3"/>
      <c r="D83" s="3"/>
    </row>
    <row r="84" spans="2:4" x14ac:dyDescent="0.35">
      <c r="B84" s="23" t="s">
        <v>60</v>
      </c>
      <c r="C84" s="3"/>
      <c r="D84" s="3"/>
    </row>
    <row r="85" spans="2:4" x14ac:dyDescent="0.35">
      <c r="B85" s="20" t="s">
        <v>61</v>
      </c>
      <c r="C85" s="3"/>
      <c r="D85" s="34">
        <f>E50-D50</f>
        <v>-175</v>
      </c>
    </row>
    <row r="86" spans="2:4" ht="16" x14ac:dyDescent="0.5">
      <c r="B86" s="22" t="s">
        <v>62</v>
      </c>
      <c r="C86" s="3"/>
      <c r="D86" s="34">
        <f>E53-D53</f>
        <v>100</v>
      </c>
    </row>
    <row r="87" spans="2:4" x14ac:dyDescent="0.35">
      <c r="B87" s="23" t="s">
        <v>63</v>
      </c>
      <c r="C87" s="23"/>
      <c r="D87" s="23"/>
    </row>
    <row r="88" spans="2:4" x14ac:dyDescent="0.35">
      <c r="B88" s="3"/>
      <c r="C88" s="3"/>
      <c r="D88" s="3"/>
    </row>
    <row r="89" spans="2:4" x14ac:dyDescent="0.35">
      <c r="B89" s="23" t="s">
        <v>64</v>
      </c>
      <c r="C89" s="3"/>
      <c r="D89" s="3"/>
    </row>
    <row r="90" spans="2:4" x14ac:dyDescent="0.35">
      <c r="B90" s="20" t="s">
        <v>110</v>
      </c>
      <c r="C90" s="3"/>
    </row>
    <row r="91" spans="2:4" x14ac:dyDescent="0.35">
      <c r="B91" s="20" t="s">
        <v>65</v>
      </c>
      <c r="C91" s="3"/>
      <c r="D91" s="34">
        <f>D61-E61</f>
        <v>-723</v>
      </c>
    </row>
    <row r="92" spans="2:4" x14ac:dyDescent="0.35">
      <c r="B92" s="20" t="s">
        <v>66</v>
      </c>
      <c r="C92" s="3"/>
      <c r="D92" s="3"/>
    </row>
    <row r="93" spans="2:4" x14ac:dyDescent="0.35">
      <c r="B93" s="20" t="s">
        <v>67</v>
      </c>
      <c r="C93" s="3"/>
      <c r="D93" s="3"/>
    </row>
    <row r="94" spans="2:4" ht="16" x14ac:dyDescent="0.5">
      <c r="B94" s="22" t="s">
        <v>68</v>
      </c>
      <c r="C94" s="3"/>
      <c r="D94" s="3"/>
    </row>
    <row r="95" spans="2:4" x14ac:dyDescent="0.35">
      <c r="B95" s="23" t="s">
        <v>69</v>
      </c>
      <c r="C95" s="3"/>
      <c r="D95" s="23"/>
    </row>
    <row r="96" spans="2:4" x14ac:dyDescent="0.35">
      <c r="B96" s="3"/>
      <c r="C96" s="3"/>
      <c r="D96" s="3"/>
    </row>
    <row r="97" spans="2:4" x14ac:dyDescent="0.35">
      <c r="B97" s="26" t="s">
        <v>70</v>
      </c>
      <c r="C97" s="26"/>
      <c r="D97" s="26"/>
    </row>
  </sheetData>
  <mergeCells count="10">
    <mergeCell ref="B41:G41"/>
    <mergeCell ref="B69:E69"/>
    <mergeCell ref="B70:E70"/>
    <mergeCell ref="D72:E72"/>
    <mergeCell ref="B2:D2"/>
    <mergeCell ref="B18:G18"/>
    <mergeCell ref="B19:G19"/>
    <mergeCell ref="B20:G20"/>
    <mergeCell ref="B39:G39"/>
    <mergeCell ref="B40:G40"/>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9:P55"/>
  <sheetViews>
    <sheetView topLeftCell="A23" workbookViewId="0">
      <selection activeCell="G23" sqref="G23"/>
    </sheetView>
  </sheetViews>
  <sheetFormatPr defaultColWidth="8.7265625" defaultRowHeight="14.5" x14ac:dyDescent="0.35"/>
  <cols>
    <col min="1" max="1" width="2.7265625" style="45" customWidth="1"/>
    <col min="2" max="2" width="31.54296875" style="45" customWidth="1"/>
    <col min="3" max="5" width="9.1796875" style="45" customWidth="1"/>
    <col min="6" max="14" width="11.26953125" style="45" customWidth="1"/>
    <col min="15" max="16384" width="8.7265625" style="45"/>
  </cols>
  <sheetData>
    <row r="19" spans="2:16" ht="15" thickBot="1" x14ac:dyDescent="0.4"/>
    <row r="20" spans="2:16" s="51" customFormat="1" ht="34.5" customHeight="1" thickBot="1" x14ac:dyDescent="0.4">
      <c r="B20" s="96" t="s">
        <v>101</v>
      </c>
      <c r="C20" s="97"/>
      <c r="D20" s="97"/>
      <c r="E20" s="97"/>
      <c r="F20" s="97"/>
      <c r="G20" s="97"/>
      <c r="H20" s="97"/>
      <c r="I20" s="97"/>
      <c r="J20" s="97"/>
      <c r="K20" s="97"/>
      <c r="L20" s="97"/>
      <c r="M20" s="97"/>
      <c r="N20" s="98"/>
    </row>
    <row r="21" spans="2:16" ht="15" thickBot="1" x14ac:dyDescent="0.4"/>
    <row r="22" spans="2:16" ht="15" thickBot="1" x14ac:dyDescent="0.4">
      <c r="B22" s="64" t="s">
        <v>116</v>
      </c>
      <c r="C22" s="7"/>
      <c r="F22" s="62">
        <v>0.1</v>
      </c>
      <c r="H22" s="45" t="s">
        <v>121</v>
      </c>
      <c r="L22" s="61">
        <v>30000</v>
      </c>
    </row>
    <row r="23" spans="2:16" ht="15" thickBot="1" x14ac:dyDescent="0.4">
      <c r="B23" s="64" t="s">
        <v>117</v>
      </c>
      <c r="C23" s="7"/>
      <c r="F23" s="62">
        <v>0.7</v>
      </c>
    </row>
    <row r="24" spans="2:16" ht="15" thickBot="1" x14ac:dyDescent="0.4">
      <c r="B24" s="64" t="s">
        <v>118</v>
      </c>
      <c r="C24" s="7"/>
      <c r="F24" s="62">
        <v>0.2</v>
      </c>
      <c r="H24" s="45" t="s">
        <v>122</v>
      </c>
      <c r="L24" s="50" t="s">
        <v>124</v>
      </c>
      <c r="P24" s="45" t="s">
        <v>85</v>
      </c>
    </row>
    <row r="25" spans="2:16" ht="15" thickBot="1" x14ac:dyDescent="0.4">
      <c r="B25" s="59"/>
      <c r="C25" s="7"/>
      <c r="P25" s="45" t="s">
        <v>124</v>
      </c>
    </row>
    <row r="26" spans="2:16" ht="15" thickBot="1" x14ac:dyDescent="0.4">
      <c r="B26" s="45" t="s">
        <v>119</v>
      </c>
      <c r="C26" s="7"/>
      <c r="F26" s="62">
        <v>0.35</v>
      </c>
      <c r="H26" s="64" t="s">
        <v>102</v>
      </c>
      <c r="L26" s="61">
        <v>15000</v>
      </c>
      <c r="P26" s="45" t="s">
        <v>125</v>
      </c>
    </row>
    <row r="27" spans="2:16" x14ac:dyDescent="0.35">
      <c r="B27" s="45">
        <f>Collect1</f>
        <v>0.7</v>
      </c>
      <c r="C27" s="7"/>
      <c r="P27" s="45" t="s">
        <v>126</v>
      </c>
    </row>
    <row r="28" spans="2:16" ht="23.25" customHeight="1" x14ac:dyDescent="0.65">
      <c r="B28" s="48"/>
      <c r="C28" s="54" t="s">
        <v>81</v>
      </c>
      <c r="D28" s="54" t="s">
        <v>82</v>
      </c>
      <c r="E28" s="54" t="s">
        <v>83</v>
      </c>
      <c r="F28" s="54" t="s">
        <v>84</v>
      </c>
      <c r="G28" s="54" t="s">
        <v>85</v>
      </c>
      <c r="H28" s="54" t="s">
        <v>86</v>
      </c>
      <c r="I28" s="54" t="s">
        <v>87</v>
      </c>
      <c r="J28" s="54" t="s">
        <v>88</v>
      </c>
      <c r="K28" s="54" t="s">
        <v>89</v>
      </c>
      <c r="L28" s="54" t="s">
        <v>90</v>
      </c>
      <c r="M28" s="54" t="s">
        <v>91</v>
      </c>
      <c r="N28" s="54" t="s">
        <v>92</v>
      </c>
    </row>
    <row r="29" spans="2:16" x14ac:dyDescent="0.35">
      <c r="B29" s="45" t="s">
        <v>115</v>
      </c>
      <c r="C29" s="63">
        <v>6500</v>
      </c>
      <c r="D29" s="63">
        <v>8500</v>
      </c>
      <c r="E29" s="63">
        <v>10000</v>
      </c>
      <c r="F29" s="7">
        <v>11500</v>
      </c>
      <c r="G29" s="7">
        <v>10500</v>
      </c>
      <c r="H29" s="7">
        <v>11600</v>
      </c>
      <c r="I29" s="7">
        <v>12000</v>
      </c>
      <c r="J29" s="7">
        <v>10500</v>
      </c>
      <c r="K29" s="7">
        <v>8000</v>
      </c>
      <c r="L29" s="7">
        <v>7500</v>
      </c>
      <c r="M29" s="7">
        <v>8500</v>
      </c>
      <c r="N29" s="7">
        <v>12000</v>
      </c>
    </row>
    <row r="30" spans="2:16" x14ac:dyDescent="0.35">
      <c r="C30" s="7"/>
      <c r="D30" s="7"/>
      <c r="E30" s="7"/>
      <c r="F30" s="7"/>
      <c r="G30" s="7"/>
      <c r="H30" s="7"/>
      <c r="I30" s="7"/>
      <c r="J30" s="7"/>
      <c r="K30" s="7"/>
      <c r="L30" s="7"/>
      <c r="M30" s="7"/>
      <c r="N30" s="7"/>
    </row>
    <row r="31" spans="2:16" x14ac:dyDescent="0.35">
      <c r="B31" s="59" t="s">
        <v>113</v>
      </c>
      <c r="C31" s="7"/>
      <c r="D31" s="7"/>
      <c r="E31" s="7"/>
      <c r="F31" s="66">
        <f>F29*$F$22+E29*$F$23+D29*$F$24</f>
        <v>9850</v>
      </c>
      <c r="G31" s="66">
        <f t="shared" ref="G31:N31" si="0">G29*$F$22+F29*$F$23+E29*$F$24</f>
        <v>11100</v>
      </c>
      <c r="H31" s="66">
        <f t="shared" si="0"/>
        <v>10810</v>
      </c>
      <c r="I31" s="66">
        <f t="shared" si="0"/>
        <v>11420</v>
      </c>
      <c r="J31" s="66">
        <f t="shared" si="0"/>
        <v>11770</v>
      </c>
      <c r="K31" s="66">
        <f t="shared" si="0"/>
        <v>10550</v>
      </c>
      <c r="L31" s="66">
        <f t="shared" si="0"/>
        <v>8450</v>
      </c>
      <c r="M31" s="66">
        <f t="shared" si="0"/>
        <v>7700</v>
      </c>
      <c r="N31" s="66">
        <f t="shared" si="0"/>
        <v>8650</v>
      </c>
    </row>
    <row r="32" spans="2:16" x14ac:dyDescent="0.35">
      <c r="B32" s="59"/>
      <c r="C32" s="7"/>
      <c r="D32" s="7"/>
      <c r="E32" s="7"/>
      <c r="F32" s="7"/>
      <c r="G32" s="7"/>
      <c r="H32" s="7"/>
      <c r="I32" s="7"/>
      <c r="J32" s="7"/>
      <c r="K32" s="7"/>
      <c r="L32" s="7"/>
      <c r="M32" s="7"/>
      <c r="N32" s="7"/>
    </row>
    <row r="33" spans="2:15" x14ac:dyDescent="0.35">
      <c r="B33" s="59" t="s">
        <v>114</v>
      </c>
      <c r="C33" s="7"/>
      <c r="D33" s="7"/>
      <c r="E33" s="7"/>
      <c r="F33" s="66">
        <f>$F$26*F29</f>
        <v>4024.9999999999995</v>
      </c>
      <c r="G33" s="66">
        <f t="shared" ref="G33:N33" si="1">$F$26*G29</f>
        <v>3674.9999999999995</v>
      </c>
      <c r="H33" s="66">
        <f t="shared" si="1"/>
        <v>4059.9999999999995</v>
      </c>
      <c r="I33" s="66">
        <f t="shared" si="1"/>
        <v>4200</v>
      </c>
      <c r="J33" s="66">
        <f t="shared" si="1"/>
        <v>3674.9999999999995</v>
      </c>
      <c r="K33" s="66">
        <f t="shared" si="1"/>
        <v>2800</v>
      </c>
      <c r="L33" s="66">
        <f t="shared" si="1"/>
        <v>2625</v>
      </c>
      <c r="M33" s="66">
        <f t="shared" si="1"/>
        <v>2975</v>
      </c>
      <c r="N33" s="66">
        <f t="shared" si="1"/>
        <v>4200</v>
      </c>
    </row>
    <row r="34" spans="2:15" x14ac:dyDescent="0.35">
      <c r="B34" s="59" t="s">
        <v>4</v>
      </c>
      <c r="C34" s="7"/>
      <c r="D34" s="7"/>
      <c r="E34" s="7"/>
      <c r="F34" s="63">
        <v>500</v>
      </c>
      <c r="G34" s="63">
        <v>500</v>
      </c>
      <c r="H34" s="63">
        <v>500</v>
      </c>
      <c r="I34" s="63">
        <v>500</v>
      </c>
      <c r="J34" s="63">
        <v>500</v>
      </c>
      <c r="K34" s="63">
        <v>500</v>
      </c>
      <c r="L34" s="63">
        <v>500</v>
      </c>
      <c r="M34" s="63">
        <v>500</v>
      </c>
      <c r="N34" s="63">
        <v>500</v>
      </c>
    </row>
    <row r="35" spans="2:15" x14ac:dyDescent="0.35">
      <c r="B35" s="59" t="s">
        <v>108</v>
      </c>
      <c r="C35" s="7"/>
      <c r="D35" s="7"/>
      <c r="E35" s="7"/>
      <c r="F35" s="63">
        <v>650</v>
      </c>
      <c r="G35" s="63">
        <v>0</v>
      </c>
      <c r="H35" s="63">
        <v>0</v>
      </c>
      <c r="I35" s="63">
        <v>650</v>
      </c>
      <c r="J35" s="63">
        <v>0</v>
      </c>
      <c r="K35" s="63">
        <v>0</v>
      </c>
      <c r="L35" s="63">
        <v>650</v>
      </c>
      <c r="M35" s="63">
        <v>0</v>
      </c>
      <c r="N35" s="63">
        <v>0</v>
      </c>
    </row>
    <row r="36" spans="2:15" x14ac:dyDescent="0.35">
      <c r="B36" s="59" t="s">
        <v>120</v>
      </c>
      <c r="C36" s="7"/>
      <c r="D36" s="7"/>
      <c r="E36" s="7"/>
      <c r="F36" s="63">
        <v>0</v>
      </c>
      <c r="G36" s="66">
        <f>IF($L$24="May",$L$22,0)</f>
        <v>0</v>
      </c>
      <c r="H36" s="66">
        <f>IF($L$24="June",$L$22,0)</f>
        <v>30000</v>
      </c>
      <c r="I36" s="66">
        <f>IF($L$24="July",$L$22,0)</f>
        <v>0</v>
      </c>
      <c r="J36" s="66">
        <f>IF($L$24="August",$L$22,0)</f>
        <v>0</v>
      </c>
      <c r="K36" s="63">
        <v>0</v>
      </c>
      <c r="L36" s="63">
        <v>0</v>
      </c>
      <c r="M36" s="63">
        <v>0</v>
      </c>
      <c r="N36" s="63">
        <v>0</v>
      </c>
    </row>
    <row r="37" spans="2:15" ht="17.5" x14ac:dyDescent="0.65">
      <c r="B37" s="67" t="s">
        <v>109</v>
      </c>
      <c r="C37" s="7"/>
      <c r="D37" s="7"/>
      <c r="E37" s="7"/>
      <c r="F37" s="65">
        <v>125</v>
      </c>
      <c r="G37" s="65">
        <v>0</v>
      </c>
      <c r="H37" s="65">
        <v>0</v>
      </c>
      <c r="I37" s="65">
        <v>125</v>
      </c>
      <c r="J37" s="65">
        <v>0</v>
      </c>
      <c r="K37" s="65">
        <v>0</v>
      </c>
      <c r="L37" s="65">
        <v>125</v>
      </c>
      <c r="M37" s="65">
        <v>0</v>
      </c>
      <c r="N37" s="65">
        <v>0</v>
      </c>
    </row>
    <row r="38" spans="2:15" x14ac:dyDescent="0.35">
      <c r="B38" s="59" t="s">
        <v>123</v>
      </c>
      <c r="C38" s="7"/>
      <c r="D38" s="7"/>
      <c r="E38" s="7"/>
      <c r="F38" s="63">
        <f t="shared" ref="F38:N38" si="2">SUM(F33:F37)</f>
        <v>5300</v>
      </c>
      <c r="G38" s="63">
        <f t="shared" si="2"/>
        <v>4175</v>
      </c>
      <c r="H38" s="63">
        <f t="shared" si="2"/>
        <v>34560</v>
      </c>
      <c r="I38" s="63">
        <f t="shared" si="2"/>
        <v>5475</v>
      </c>
      <c r="J38" s="63">
        <f t="shared" si="2"/>
        <v>4175</v>
      </c>
      <c r="K38" s="63">
        <f t="shared" si="2"/>
        <v>3300</v>
      </c>
      <c r="L38" s="63">
        <f t="shared" si="2"/>
        <v>3900</v>
      </c>
      <c r="M38" s="63">
        <f t="shared" si="2"/>
        <v>3475</v>
      </c>
      <c r="N38" s="63">
        <f t="shared" si="2"/>
        <v>4700</v>
      </c>
    </row>
    <row r="39" spans="2:15" ht="15" thickBot="1" x14ac:dyDescent="0.4">
      <c r="B39" s="44"/>
      <c r="C39" s="44"/>
      <c r="D39" s="44"/>
      <c r="E39" s="44"/>
      <c r="F39" s="44"/>
      <c r="G39" s="44"/>
      <c r="H39" s="44"/>
      <c r="I39" s="44"/>
      <c r="J39" s="44"/>
      <c r="K39" s="44"/>
      <c r="L39" s="44"/>
      <c r="M39" s="44"/>
      <c r="N39" s="44"/>
    </row>
    <row r="40" spans="2:15" ht="27" customHeight="1" thickBot="1" x14ac:dyDescent="0.4">
      <c r="B40" s="99" t="s">
        <v>103</v>
      </c>
      <c r="C40" s="99"/>
      <c r="D40" s="99"/>
      <c r="E40" s="99"/>
      <c r="F40" s="99"/>
      <c r="G40" s="99"/>
      <c r="H40" s="99"/>
      <c r="I40" s="99"/>
      <c r="J40" s="99"/>
      <c r="K40" s="99"/>
      <c r="L40" s="99"/>
      <c r="M40" s="99"/>
      <c r="N40" s="99"/>
    </row>
    <row r="41" spans="2:15" s="51" customFormat="1" ht="24" customHeight="1" thickBot="1" x14ac:dyDescent="0.4">
      <c r="B41" s="52"/>
      <c r="C41" s="53"/>
      <c r="D41" s="53"/>
      <c r="E41" s="53" t="s">
        <v>83</v>
      </c>
      <c r="F41" s="53" t="s">
        <v>84</v>
      </c>
      <c r="G41" s="53" t="s">
        <v>85</v>
      </c>
      <c r="H41" s="53" t="s">
        <v>86</v>
      </c>
      <c r="I41" s="53" t="s">
        <v>87</v>
      </c>
      <c r="J41" s="53" t="s">
        <v>88</v>
      </c>
      <c r="K41" s="53" t="s">
        <v>89</v>
      </c>
      <c r="L41" s="53" t="s">
        <v>90</v>
      </c>
      <c r="M41" s="53" t="s">
        <v>91</v>
      </c>
      <c r="N41" s="53" t="s">
        <v>92</v>
      </c>
    </row>
    <row r="42" spans="2:15" ht="20.25" customHeight="1" x14ac:dyDescent="0.35">
      <c r="B42" s="45" t="s">
        <v>93</v>
      </c>
      <c r="F42" s="45">
        <f t="shared" ref="F42:N42" si="3">E46</f>
        <v>6000</v>
      </c>
      <c r="G42" s="45">
        <f t="shared" si="3"/>
        <v>15000</v>
      </c>
      <c r="H42" s="45">
        <f t="shared" si="3"/>
        <v>15000</v>
      </c>
      <c r="I42" s="45">
        <f t="shared" si="3"/>
        <v>15000</v>
      </c>
      <c r="J42" s="45">
        <f t="shared" si="3"/>
        <v>15000</v>
      </c>
      <c r="K42" s="45">
        <f t="shared" si="3"/>
        <v>15000</v>
      </c>
      <c r="L42" s="45">
        <f t="shared" si="3"/>
        <v>15000</v>
      </c>
      <c r="M42" s="45">
        <f t="shared" si="3"/>
        <v>15000</v>
      </c>
      <c r="N42" s="45">
        <f t="shared" si="3"/>
        <v>15000</v>
      </c>
    </row>
    <row r="43" spans="2:15" ht="16" x14ac:dyDescent="0.5">
      <c r="B43" s="46" t="s">
        <v>94</v>
      </c>
      <c r="C43" s="47"/>
      <c r="D43" s="47"/>
      <c r="E43" s="47"/>
      <c r="F43" s="47">
        <f>F31-F38</f>
        <v>4550</v>
      </c>
      <c r="G43" s="47">
        <f t="shared" ref="G43:N43" si="4">G31-G38</f>
        <v>6925</v>
      </c>
      <c r="H43" s="47">
        <f t="shared" si="4"/>
        <v>-23750</v>
      </c>
      <c r="I43" s="47">
        <f t="shared" si="4"/>
        <v>5945</v>
      </c>
      <c r="J43" s="47">
        <f t="shared" si="4"/>
        <v>7595</v>
      </c>
      <c r="K43" s="47">
        <f t="shared" si="4"/>
        <v>7250</v>
      </c>
      <c r="L43" s="47">
        <f t="shared" si="4"/>
        <v>4550</v>
      </c>
      <c r="M43" s="47">
        <f t="shared" si="4"/>
        <v>4225</v>
      </c>
      <c r="N43" s="47">
        <f t="shared" si="4"/>
        <v>3950</v>
      </c>
    </row>
    <row r="44" spans="2:15" s="48" customFormat="1" x14ac:dyDescent="0.35">
      <c r="B44" s="48" t="s">
        <v>95</v>
      </c>
      <c r="D44" s="57"/>
      <c r="E44" s="57"/>
      <c r="F44" s="57">
        <f t="shared" ref="F44:N44" si="5">SUM(F42:F43)</f>
        <v>10550</v>
      </c>
      <c r="G44" s="57">
        <f t="shared" si="5"/>
        <v>21925</v>
      </c>
      <c r="H44" s="57">
        <f t="shared" si="5"/>
        <v>-8750</v>
      </c>
      <c r="I44" s="57">
        <f t="shared" si="5"/>
        <v>20945</v>
      </c>
      <c r="J44" s="57">
        <f t="shared" si="5"/>
        <v>22595</v>
      </c>
      <c r="K44" s="57">
        <f t="shared" si="5"/>
        <v>22250</v>
      </c>
      <c r="L44" s="57">
        <f t="shared" si="5"/>
        <v>19550</v>
      </c>
      <c r="M44" s="57">
        <f t="shared" si="5"/>
        <v>19225</v>
      </c>
      <c r="N44" s="57">
        <f t="shared" si="5"/>
        <v>18950</v>
      </c>
    </row>
    <row r="45" spans="2:15" ht="16" x14ac:dyDescent="0.5">
      <c r="B45" s="46" t="s">
        <v>96</v>
      </c>
      <c r="C45" s="47"/>
      <c r="D45" s="47"/>
      <c r="E45" s="47"/>
      <c r="F45" s="47">
        <f t="shared" ref="F45:N45" si="6">F46-F44</f>
        <v>4450</v>
      </c>
      <c r="G45" s="47">
        <f t="shared" si="6"/>
        <v>-6925</v>
      </c>
      <c r="H45" s="47">
        <f t="shared" si="6"/>
        <v>23750</v>
      </c>
      <c r="I45" s="47">
        <f t="shared" si="6"/>
        <v>-5945</v>
      </c>
      <c r="J45" s="47">
        <f t="shared" si="6"/>
        <v>-7595</v>
      </c>
      <c r="K45" s="47">
        <f t="shared" si="6"/>
        <v>-7250</v>
      </c>
      <c r="L45" s="47">
        <f t="shared" si="6"/>
        <v>-4550</v>
      </c>
      <c r="M45" s="47">
        <f t="shared" si="6"/>
        <v>-4225</v>
      </c>
      <c r="N45" s="47">
        <f t="shared" si="6"/>
        <v>-3950</v>
      </c>
    </row>
    <row r="46" spans="2:15" s="48" customFormat="1" x14ac:dyDescent="0.35">
      <c r="B46" s="48" t="s">
        <v>97</v>
      </c>
      <c r="D46" s="57"/>
      <c r="E46" s="57">
        <v>6000</v>
      </c>
      <c r="F46" s="57">
        <f>$L$26</f>
        <v>15000</v>
      </c>
      <c r="G46" s="59">
        <f t="shared" ref="G46:N46" si="7">$L$26</f>
        <v>15000</v>
      </c>
      <c r="H46" s="59">
        <f t="shared" si="7"/>
        <v>15000</v>
      </c>
      <c r="I46" s="59">
        <f t="shared" si="7"/>
        <v>15000</v>
      </c>
      <c r="J46" s="59">
        <f t="shared" si="7"/>
        <v>15000</v>
      </c>
      <c r="K46" s="59">
        <f t="shared" si="7"/>
        <v>15000</v>
      </c>
      <c r="L46" s="59">
        <f t="shared" si="7"/>
        <v>15000</v>
      </c>
      <c r="M46" s="59">
        <f t="shared" si="7"/>
        <v>15000</v>
      </c>
      <c r="N46" s="59">
        <f t="shared" si="7"/>
        <v>15000</v>
      </c>
    </row>
    <row r="47" spans="2:15" ht="9.75" customHeight="1" thickBot="1" x14ac:dyDescent="0.4">
      <c r="B47" s="44"/>
      <c r="C47" s="44"/>
      <c r="D47" s="44"/>
      <c r="E47" s="44"/>
      <c r="F47" s="44"/>
      <c r="G47" s="44"/>
      <c r="H47" s="44"/>
      <c r="I47" s="44"/>
      <c r="J47" s="44"/>
      <c r="K47" s="44"/>
      <c r="L47" s="44"/>
      <c r="M47" s="44"/>
      <c r="N47" s="44"/>
    </row>
    <row r="48" spans="2:15" s="49" customFormat="1" ht="24" customHeight="1" x14ac:dyDescent="0.5">
      <c r="B48" s="49" t="s">
        <v>98</v>
      </c>
      <c r="C48" s="57"/>
      <c r="D48" s="57"/>
      <c r="E48" s="57"/>
      <c r="F48" s="59">
        <f t="shared" ref="F48:N48" si="8">E48+F45</f>
        <v>4450</v>
      </c>
      <c r="G48" s="59">
        <f t="shared" si="8"/>
        <v>-2475</v>
      </c>
      <c r="H48" s="59">
        <f t="shared" si="8"/>
        <v>21275</v>
      </c>
      <c r="I48" s="59">
        <f t="shared" si="8"/>
        <v>15330</v>
      </c>
      <c r="J48" s="59">
        <f t="shared" si="8"/>
        <v>7735</v>
      </c>
      <c r="K48" s="59">
        <f t="shared" si="8"/>
        <v>485</v>
      </c>
      <c r="L48" s="59">
        <f t="shared" si="8"/>
        <v>-4065</v>
      </c>
      <c r="M48" s="59">
        <f t="shared" si="8"/>
        <v>-8290</v>
      </c>
      <c r="N48" s="59">
        <f t="shared" si="8"/>
        <v>-12240</v>
      </c>
      <c r="O48" s="47"/>
    </row>
    <row r="49" spans="2:14" ht="10.5" customHeight="1" thickBot="1" x14ac:dyDescent="0.4">
      <c r="B49" s="44"/>
      <c r="C49" s="44"/>
      <c r="D49" s="44"/>
      <c r="E49" s="44"/>
      <c r="F49" s="44"/>
      <c r="G49" s="44"/>
      <c r="H49" s="44"/>
      <c r="I49" s="44"/>
      <c r="J49" s="44"/>
      <c r="K49" s="44"/>
      <c r="L49" s="44"/>
      <c r="M49" s="44"/>
      <c r="N49" s="44"/>
    </row>
    <row r="50" spans="2:14" ht="27" customHeight="1" thickBot="1" x14ac:dyDescent="0.4">
      <c r="B50" s="99" t="s">
        <v>127</v>
      </c>
      <c r="C50" s="99"/>
      <c r="D50" s="99"/>
      <c r="E50" s="99"/>
      <c r="F50" s="99"/>
      <c r="G50" s="99"/>
      <c r="H50" s="99"/>
      <c r="I50" s="99"/>
      <c r="J50" s="99"/>
      <c r="K50" s="99"/>
      <c r="L50" s="99"/>
      <c r="M50" s="99"/>
      <c r="N50" s="99"/>
    </row>
    <row r="51" spans="2:14" s="51" customFormat="1" ht="24" customHeight="1" thickBot="1" x14ac:dyDescent="0.4">
      <c r="B51" s="52"/>
      <c r="C51" s="53"/>
      <c r="D51" s="53"/>
      <c r="E51" s="53" t="s">
        <v>83</v>
      </c>
      <c r="F51" s="53" t="s">
        <v>84</v>
      </c>
      <c r="G51" s="53" t="s">
        <v>85</v>
      </c>
      <c r="H51" s="53" t="s">
        <v>86</v>
      </c>
      <c r="I51" s="53" t="s">
        <v>87</v>
      </c>
      <c r="J51" s="53" t="s">
        <v>88</v>
      </c>
      <c r="K51" s="53" t="s">
        <v>89</v>
      </c>
      <c r="L51" s="53" t="s">
        <v>90</v>
      </c>
      <c r="M51" s="53" t="s">
        <v>91</v>
      </c>
      <c r="N51" s="53" t="s">
        <v>92</v>
      </c>
    </row>
    <row r="52" spans="2:14" ht="21.75" customHeight="1" x14ac:dyDescent="0.35">
      <c r="B52" s="45" t="s">
        <v>99</v>
      </c>
      <c r="E52" s="45">
        <v>0</v>
      </c>
      <c r="F52" s="45">
        <f t="shared" ref="F52:N52" si="9">IF(F48&gt;0,F48,0)</f>
        <v>4450</v>
      </c>
      <c r="G52" s="45">
        <f t="shared" si="9"/>
        <v>0</v>
      </c>
      <c r="H52" s="45">
        <f t="shared" si="9"/>
        <v>21275</v>
      </c>
      <c r="I52" s="45">
        <f t="shared" si="9"/>
        <v>15330</v>
      </c>
      <c r="J52" s="45">
        <f t="shared" si="9"/>
        <v>7735</v>
      </c>
      <c r="K52" s="45">
        <f t="shared" si="9"/>
        <v>485</v>
      </c>
      <c r="L52" s="45">
        <f t="shared" si="9"/>
        <v>0</v>
      </c>
      <c r="M52" s="45">
        <f t="shared" si="9"/>
        <v>0</v>
      </c>
      <c r="N52" s="45">
        <f t="shared" si="9"/>
        <v>0</v>
      </c>
    </row>
    <row r="53" spans="2:14" ht="20.25" customHeight="1" x14ac:dyDescent="0.35">
      <c r="B53" s="45" t="s">
        <v>100</v>
      </c>
      <c r="E53" s="45">
        <v>0</v>
      </c>
      <c r="F53" s="45">
        <f t="shared" ref="F53:N53" si="10">IF(F48&lt;0,-F48,0)</f>
        <v>0</v>
      </c>
      <c r="G53" s="45">
        <f t="shared" si="10"/>
        <v>2475</v>
      </c>
      <c r="H53" s="45">
        <f t="shared" si="10"/>
        <v>0</v>
      </c>
      <c r="I53" s="45">
        <f t="shared" si="10"/>
        <v>0</v>
      </c>
      <c r="J53" s="45">
        <f t="shared" si="10"/>
        <v>0</v>
      </c>
      <c r="K53" s="45">
        <f t="shared" si="10"/>
        <v>0</v>
      </c>
      <c r="L53" s="45">
        <f t="shared" si="10"/>
        <v>4065</v>
      </c>
      <c r="M53" s="45">
        <f t="shared" si="10"/>
        <v>8290</v>
      </c>
      <c r="N53" s="45">
        <f t="shared" si="10"/>
        <v>12240</v>
      </c>
    </row>
    <row r="54" spans="2:14" ht="8.25" customHeight="1" thickBot="1" x14ac:dyDescent="0.4">
      <c r="B54" s="44"/>
      <c r="C54" s="44"/>
      <c r="D54" s="44"/>
      <c r="E54" s="44"/>
      <c r="F54" s="44"/>
      <c r="G54" s="44"/>
      <c r="H54" s="44"/>
      <c r="I54" s="44"/>
      <c r="J54" s="44"/>
      <c r="K54" s="44"/>
      <c r="L54" s="44"/>
      <c r="M54" s="44"/>
      <c r="N54" s="44"/>
    </row>
    <row r="55" spans="2:14" ht="6" customHeight="1" thickBot="1" x14ac:dyDescent="0.4">
      <c r="B55" s="44"/>
      <c r="C55" s="44"/>
      <c r="D55" s="44"/>
      <c r="E55" s="44"/>
      <c r="F55" s="44"/>
      <c r="G55" s="44"/>
      <c r="H55" s="44"/>
      <c r="I55" s="44"/>
      <c r="J55" s="44"/>
      <c r="K55" s="44"/>
      <c r="L55" s="44"/>
      <c r="M55" s="44"/>
      <c r="N55" s="44"/>
    </row>
  </sheetData>
  <scenarios current="2" sqref="F43:N43">
    <scenario name="Good" locked="1" count="3" user="Del" comment="Created by Del on 6/15/2011_x000a_Modified by Del on 6/15/2011">
      <inputCells r="F22" val="0.2" numFmtId="9"/>
      <inputCells r="F23" val="0.8" numFmtId="9"/>
      <inputCells r="F24" val="0" numFmtId="9"/>
    </scenario>
    <scenario name="Normal" locked="1" count="3" user="Del" comment="Created by Del on 6/15/2011">
      <inputCells r="F22" val="0.1" numFmtId="9"/>
      <inputCells r="F23" val="0.7" numFmtId="9"/>
      <inputCells r="F24" val="0.2" numFmtId="9"/>
    </scenario>
    <scenario name="Bad" locked="1" count="3" user="Del" comment="Created by Del on 6/15/2011">
      <inputCells r="F22" val="0" numFmtId="9"/>
      <inputCells r="F23" val="0.5" numFmtId="9"/>
      <inputCells r="F24" val="0.5" numFmtId="9"/>
    </scenario>
  </scenarios>
  <mergeCells count="3">
    <mergeCell ref="B20:N20"/>
    <mergeCell ref="B40:N40"/>
    <mergeCell ref="B50:N50"/>
  </mergeCells>
  <conditionalFormatting sqref="C48:E48">
    <cfRule type="cellIs" dxfId="1" priority="2" operator="lessThan">
      <formula>0</formula>
    </cfRule>
  </conditionalFormatting>
  <conditionalFormatting sqref="F45:N45">
    <cfRule type="cellIs" dxfId="0" priority="1" operator="lessThan">
      <formula>0</formula>
    </cfRule>
  </conditionalFormatting>
  <dataValidations count="1">
    <dataValidation type="list" allowBlank="1" showInputMessage="1" showErrorMessage="1" sqref="L24">
      <formula1>$P$24:$P$27</formula1>
    </dataValidation>
  </dataValidations>
  <pageMargins left="0.7" right="0.7" top="0.75" bottom="0.75" header="0.3" footer="0.3"/>
  <pageSetup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B1:G21"/>
  <sheetViews>
    <sheetView showGridLines="0" workbookViewId="0">
      <selection activeCell="J19" sqref="J19"/>
    </sheetView>
  </sheetViews>
  <sheetFormatPr defaultRowHeight="14.5" outlineLevelRow="1" outlineLevelCol="1" x14ac:dyDescent="0.35"/>
  <cols>
    <col min="3" max="3" width="7.453125" customWidth="1"/>
    <col min="4" max="7" width="12.54296875" bestFit="1" customWidth="1" outlineLevel="1"/>
  </cols>
  <sheetData>
    <row r="1" spans="2:7" ht="15" thickBot="1" x14ac:dyDescent="0.4">
      <c r="B1">
        <v>69.25</v>
      </c>
      <c r="F1">
        <v>4669440</v>
      </c>
      <c r="G1">
        <v>4669440</v>
      </c>
    </row>
    <row r="2" spans="2:7" ht="15.5" x14ac:dyDescent="0.35">
      <c r="B2" s="114" t="s">
        <v>173</v>
      </c>
      <c r="C2" s="114"/>
      <c r="D2" s="119"/>
      <c r="E2" s="119"/>
      <c r="F2" s="119">
        <v>71.25</v>
      </c>
      <c r="G2" s="119">
        <v>71.25</v>
      </c>
    </row>
    <row r="3" spans="2:7" ht="15.5" collapsed="1" x14ac:dyDescent="0.35">
      <c r="B3" s="113">
        <v>69.25</v>
      </c>
      <c r="C3" s="113"/>
      <c r="D3" s="120" t="s">
        <v>175</v>
      </c>
      <c r="E3" s="120" t="s">
        <v>168</v>
      </c>
      <c r="F3" s="120" t="s">
        <v>170</v>
      </c>
      <c r="G3" s="120" t="s">
        <v>172</v>
      </c>
    </row>
    <row r="4" spans="2:7" ht="42" hidden="1" outlineLevel="1" x14ac:dyDescent="0.35">
      <c r="B4" s="116">
        <v>69.25</v>
      </c>
      <c r="C4" s="116"/>
      <c r="D4" s="109"/>
      <c r="E4" s="122" t="s">
        <v>169</v>
      </c>
      <c r="F4" s="122" t="s">
        <v>171</v>
      </c>
      <c r="G4" s="122" t="s">
        <v>171</v>
      </c>
    </row>
    <row r="5" spans="2:7" x14ac:dyDescent="0.35">
      <c r="B5" s="117" t="s">
        <v>174</v>
      </c>
      <c r="C5" s="117"/>
      <c r="D5" s="115"/>
      <c r="E5" s="115"/>
      <c r="F5" s="115">
        <v>71.25</v>
      </c>
      <c r="G5" s="115">
        <v>71.25</v>
      </c>
    </row>
    <row r="6" spans="2:7" outlineLevel="1" x14ac:dyDescent="0.35">
      <c r="B6" s="116">
        <v>69.25</v>
      </c>
      <c r="C6" s="116" t="s">
        <v>157</v>
      </c>
      <c r="D6" s="110">
        <v>0.1</v>
      </c>
      <c r="E6" s="121">
        <v>0.2</v>
      </c>
      <c r="F6" s="121">
        <v>0.1</v>
      </c>
      <c r="G6" s="121">
        <v>0</v>
      </c>
    </row>
    <row r="7" spans="2:7" outlineLevel="1" x14ac:dyDescent="0.35">
      <c r="B7" s="116">
        <v>69.25</v>
      </c>
      <c r="C7" s="116" t="s">
        <v>180</v>
      </c>
      <c r="D7" s="110">
        <v>0.7</v>
      </c>
      <c r="E7" s="121">
        <v>0.8</v>
      </c>
      <c r="F7" s="121">
        <v>0.7</v>
      </c>
      <c r="G7" s="121">
        <v>0.5</v>
      </c>
    </row>
    <row r="8" spans="2:7" outlineLevel="1" x14ac:dyDescent="0.35">
      <c r="B8" s="116">
        <v>69.25</v>
      </c>
      <c r="C8" s="116" t="s">
        <v>158</v>
      </c>
      <c r="D8" s="110">
        <v>0.2</v>
      </c>
      <c r="E8" s="121">
        <v>0</v>
      </c>
      <c r="F8" s="121">
        <v>0.2</v>
      </c>
      <c r="G8" s="121">
        <v>0.5</v>
      </c>
    </row>
    <row r="9" spans="2:7" x14ac:dyDescent="0.35">
      <c r="B9" s="117" t="s">
        <v>176</v>
      </c>
      <c r="C9" s="117"/>
      <c r="D9" s="115"/>
      <c r="E9" s="115"/>
      <c r="F9" s="115">
        <v>71.25</v>
      </c>
      <c r="G9" s="115">
        <v>71.25</v>
      </c>
    </row>
    <row r="10" spans="2:7" outlineLevel="1" x14ac:dyDescent="0.35">
      <c r="B10" s="116">
        <v>69.25</v>
      </c>
      <c r="C10" s="116" t="s">
        <v>159</v>
      </c>
      <c r="D10" s="111">
        <v>4550</v>
      </c>
      <c r="E10" s="111">
        <v>5000</v>
      </c>
      <c r="F10" s="111">
        <v>4550</v>
      </c>
      <c r="G10" s="111">
        <v>3950</v>
      </c>
    </row>
    <row r="11" spans="2:7" outlineLevel="1" x14ac:dyDescent="0.35">
      <c r="B11" s="116">
        <v>69.25</v>
      </c>
      <c r="C11" s="116" t="s">
        <v>160</v>
      </c>
      <c r="D11" s="111">
        <v>6925</v>
      </c>
      <c r="E11" s="111">
        <v>7125</v>
      </c>
      <c r="F11" s="111">
        <v>6925</v>
      </c>
      <c r="G11" s="111">
        <v>6575</v>
      </c>
    </row>
    <row r="12" spans="2:7" outlineLevel="1" x14ac:dyDescent="0.35">
      <c r="B12" s="116">
        <v>69.25</v>
      </c>
      <c r="C12" s="116" t="s">
        <v>161</v>
      </c>
      <c r="D12" s="111">
        <v>-23750</v>
      </c>
      <c r="E12" s="111">
        <v>-23840</v>
      </c>
      <c r="F12" s="111">
        <v>-23750</v>
      </c>
      <c r="G12" s="111">
        <v>-23560</v>
      </c>
    </row>
    <row r="13" spans="2:7" outlineLevel="1" x14ac:dyDescent="0.35">
      <c r="B13" s="116">
        <v>69.25</v>
      </c>
      <c r="C13" s="116" t="s">
        <v>162</v>
      </c>
      <c r="D13" s="111">
        <v>5945</v>
      </c>
      <c r="E13" s="111">
        <v>6205</v>
      </c>
      <c r="F13" s="111">
        <v>5945</v>
      </c>
      <c r="G13" s="111">
        <v>5575</v>
      </c>
    </row>
    <row r="14" spans="2:7" outlineLevel="1" x14ac:dyDescent="0.35">
      <c r="B14" s="116">
        <v>69.25</v>
      </c>
      <c r="C14" s="116" t="s">
        <v>163</v>
      </c>
      <c r="D14" s="111">
        <v>7595</v>
      </c>
      <c r="E14" s="111">
        <v>7525</v>
      </c>
      <c r="F14" s="111">
        <v>7595</v>
      </c>
      <c r="G14" s="111">
        <v>7625</v>
      </c>
    </row>
    <row r="15" spans="2:7" outlineLevel="1" x14ac:dyDescent="0.35">
      <c r="B15" s="116">
        <v>69.25</v>
      </c>
      <c r="C15" s="116" t="s">
        <v>164</v>
      </c>
      <c r="D15" s="111">
        <v>7250</v>
      </c>
      <c r="E15" s="111">
        <v>6700</v>
      </c>
      <c r="F15" s="111">
        <v>7250</v>
      </c>
      <c r="G15" s="111">
        <v>7950</v>
      </c>
    </row>
    <row r="16" spans="2:7" outlineLevel="1" x14ac:dyDescent="0.35">
      <c r="B16" s="116">
        <v>69.25</v>
      </c>
      <c r="C16" s="116" t="s">
        <v>165</v>
      </c>
      <c r="D16" s="111">
        <v>4550</v>
      </c>
      <c r="E16" s="111">
        <v>4000</v>
      </c>
      <c r="F16" s="111">
        <v>4550</v>
      </c>
      <c r="G16" s="111">
        <v>5350</v>
      </c>
    </row>
    <row r="17" spans="2:7" outlineLevel="1" x14ac:dyDescent="0.35">
      <c r="B17" s="116">
        <v>69.25</v>
      </c>
      <c r="C17" s="116" t="s">
        <v>166</v>
      </c>
      <c r="D17" s="111">
        <v>4225</v>
      </c>
      <c r="E17" s="111">
        <v>4225</v>
      </c>
      <c r="F17" s="111">
        <v>4225</v>
      </c>
      <c r="G17" s="111">
        <v>4275</v>
      </c>
    </row>
    <row r="18" spans="2:7" ht="15" outlineLevel="1" thickBot="1" x14ac:dyDescent="0.4">
      <c r="B18" s="118">
        <v>69.25</v>
      </c>
      <c r="C18" s="118" t="s">
        <v>167</v>
      </c>
      <c r="D18" s="112">
        <v>3950</v>
      </c>
      <c r="E18" s="112">
        <v>4500</v>
      </c>
      <c r="F18" s="112">
        <v>3950</v>
      </c>
      <c r="G18" s="112">
        <v>3300</v>
      </c>
    </row>
    <row r="19" spans="2:7" x14ac:dyDescent="0.35">
      <c r="B19" t="s">
        <v>177</v>
      </c>
      <c r="F19">
        <v>71.25</v>
      </c>
      <c r="G19">
        <v>71.25</v>
      </c>
    </row>
    <row r="20" spans="2:7" x14ac:dyDescent="0.35">
      <c r="B20" t="s">
        <v>178</v>
      </c>
      <c r="F20">
        <v>71.25</v>
      </c>
      <c r="G20">
        <v>71.25</v>
      </c>
    </row>
    <row r="21" spans="2:7" x14ac:dyDescent="0.35">
      <c r="B21" t="s">
        <v>179</v>
      </c>
      <c r="F21">
        <v>71.25</v>
      </c>
      <c r="G21">
        <v>71.25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6:U9"/>
  <sheetViews>
    <sheetView topLeftCell="A2" workbookViewId="0">
      <selection activeCell="L18" sqref="L18"/>
    </sheetView>
  </sheetViews>
  <sheetFormatPr defaultRowHeight="14.5" x14ac:dyDescent="0.35"/>
  <cols>
    <col min="11" max="11" width="20.26953125" customWidth="1"/>
  </cols>
  <sheetData>
    <row r="6" spans="11:21" x14ac:dyDescent="0.35">
      <c r="K6" t="s">
        <v>146</v>
      </c>
    </row>
    <row r="7" spans="11:21" x14ac:dyDescent="0.35">
      <c r="L7" s="108" t="s">
        <v>148</v>
      </c>
      <c r="M7" s="108" t="s">
        <v>149</v>
      </c>
      <c r="N7" s="108" t="s">
        <v>150</v>
      </c>
      <c r="O7" s="108" t="s">
        <v>151</v>
      </c>
      <c r="P7" s="108" t="s">
        <v>152</v>
      </c>
      <c r="Q7" s="108" t="s">
        <v>153</v>
      </c>
      <c r="R7" s="108" t="s">
        <v>154</v>
      </c>
      <c r="S7" s="108" t="s">
        <v>155</v>
      </c>
      <c r="T7" s="108" t="s">
        <v>156</v>
      </c>
      <c r="U7" s="82"/>
    </row>
    <row r="8" spans="11:21" x14ac:dyDescent="0.35">
      <c r="K8" s="107" t="s">
        <v>147</v>
      </c>
      <c r="L8" s="83">
        <f>-'Prob 2 - 25 Pts'!F52</f>
        <v>-4450</v>
      </c>
      <c r="M8" s="83">
        <f>-'Prob 2 - 25 Pts'!G52</f>
        <v>0</v>
      </c>
      <c r="N8" s="83">
        <f>-'Prob 2 - 25 Pts'!H52</f>
        <v>-21275</v>
      </c>
      <c r="O8" s="83">
        <f>-'Prob 2 - 25 Pts'!I52</f>
        <v>-15330</v>
      </c>
      <c r="P8" s="83">
        <f>-'Prob 2 - 25 Pts'!J52</f>
        <v>-7735</v>
      </c>
      <c r="Q8" s="83">
        <f>-'Prob 2 - 25 Pts'!K52</f>
        <v>-485</v>
      </c>
      <c r="R8" s="83">
        <f>-'Prob 2 - 25 Pts'!L52</f>
        <v>0</v>
      </c>
      <c r="S8" s="83">
        <f>-'Prob 2 - 25 Pts'!M52</f>
        <v>0</v>
      </c>
      <c r="T8" s="83">
        <f>-'Prob 2 - 25 Pts'!N52</f>
        <v>0</v>
      </c>
    </row>
    <row r="9" spans="11:21" x14ac:dyDescent="0.35">
      <c r="K9" s="107" t="s">
        <v>100</v>
      </c>
      <c r="L9" s="83">
        <f>'Prob 2 - 25 Pts'!F53</f>
        <v>0</v>
      </c>
      <c r="M9" s="83">
        <f>'Prob 2 - 25 Pts'!G53</f>
        <v>2475</v>
      </c>
      <c r="N9" s="83">
        <f>'Prob 2 - 25 Pts'!H53</f>
        <v>0</v>
      </c>
      <c r="O9" s="83">
        <f>'Prob 2 - 25 Pts'!I53</f>
        <v>0</v>
      </c>
      <c r="P9" s="83">
        <f>'Prob 2 - 25 Pts'!J53</f>
        <v>0</v>
      </c>
      <c r="Q9" s="83">
        <f>'Prob 2 - 25 Pts'!K53</f>
        <v>0</v>
      </c>
      <c r="R9" s="83">
        <f>'Prob 2 - 25 Pts'!L53</f>
        <v>4065</v>
      </c>
      <c r="S9" s="83">
        <f>'Prob 2 - 25 Pts'!M53</f>
        <v>8290</v>
      </c>
      <c r="T9" s="83">
        <f>'Prob 2 - 25 Pts'!N53</f>
        <v>12240</v>
      </c>
    </row>
  </sheetData>
  <pageMargins left="0.7" right="0.7" top="0.75" bottom="0.75" header="0.3" footer="0.3"/>
  <pageSetup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8"/>
  <sheetViews>
    <sheetView zoomScale="85" zoomScaleNormal="85" workbookViewId="0">
      <selection activeCell="J19" sqref="J19"/>
    </sheetView>
  </sheetViews>
  <sheetFormatPr defaultColWidth="9.1796875" defaultRowHeight="14.5" x14ac:dyDescent="0.35"/>
  <cols>
    <col min="1" max="1" width="5.7265625" style="45" customWidth="1"/>
    <col min="2" max="2" width="10.26953125" style="45" customWidth="1"/>
    <col min="3" max="4" width="9.1796875" style="45"/>
    <col min="5" max="5" width="6.453125" style="45" customWidth="1"/>
    <col min="6" max="11" width="11.1796875" style="45" customWidth="1"/>
    <col min="12" max="16384" width="9.1796875" style="45"/>
  </cols>
  <sheetData>
    <row r="1" spans="2:11" ht="18.75" customHeight="1" x14ac:dyDescent="0.35"/>
    <row r="2" spans="2:11" ht="18.75" customHeight="1" x14ac:dyDescent="0.35"/>
    <row r="3" spans="2:11" ht="18.75" customHeight="1" x14ac:dyDescent="0.35"/>
    <row r="4" spans="2:11" ht="18.75" customHeight="1" x14ac:dyDescent="0.35"/>
    <row r="5" spans="2:11" ht="18.75" customHeight="1" x14ac:dyDescent="0.35"/>
    <row r="6" spans="2:11" ht="18.75" customHeight="1" x14ac:dyDescent="0.35"/>
    <row r="7" spans="2:11" ht="18.75" customHeight="1" x14ac:dyDescent="0.35"/>
    <row r="8" spans="2:11" ht="18.75" customHeight="1" x14ac:dyDescent="0.35"/>
    <row r="9" spans="2:11" ht="18.75" customHeight="1" x14ac:dyDescent="0.35"/>
    <row r="10" spans="2:11" ht="22.5" customHeight="1" thickBot="1" x14ac:dyDescent="0.4">
      <c r="B10" s="48" t="s">
        <v>107</v>
      </c>
    </row>
    <row r="11" spans="2:11" ht="18.75" customHeight="1" x14ac:dyDescent="0.35">
      <c r="B11" s="100" t="s">
        <v>104</v>
      </c>
      <c r="C11" s="100"/>
      <c r="D11" s="100"/>
      <c r="E11" s="100"/>
      <c r="F11" s="100"/>
      <c r="G11" s="100"/>
      <c r="H11" s="101"/>
      <c r="I11" s="70">
        <v>0.25</v>
      </c>
    </row>
    <row r="12" spans="2:11" ht="18.75" customHeight="1" x14ac:dyDescent="0.35">
      <c r="B12" s="100" t="s">
        <v>105</v>
      </c>
      <c r="C12" s="100"/>
      <c r="D12" s="100"/>
      <c r="E12" s="100"/>
      <c r="F12" s="100"/>
      <c r="G12" s="100"/>
      <c r="H12" s="101"/>
      <c r="I12" s="69">
        <v>0.65</v>
      </c>
    </row>
    <row r="13" spans="2:11" ht="18.75" customHeight="1" thickBot="1" x14ac:dyDescent="0.4">
      <c r="B13" s="100" t="s">
        <v>106</v>
      </c>
      <c r="C13" s="100"/>
      <c r="D13" s="100"/>
      <c r="E13" s="100"/>
      <c r="F13" s="100"/>
      <c r="G13" s="100"/>
      <c r="H13" s="101"/>
      <c r="I13" s="68">
        <v>0.1</v>
      </c>
      <c r="J13" s="87" t="str">
        <f>IF(SUM(I11:I13)&lt;&gt;1,"ERROR: These percentages must add to 100%","")</f>
        <v/>
      </c>
      <c r="K13" s="60"/>
    </row>
    <row r="15" spans="2:11" ht="18.5" x14ac:dyDescent="0.65">
      <c r="F15" s="56"/>
      <c r="G15" s="56"/>
      <c r="H15" s="56"/>
      <c r="I15" s="88"/>
      <c r="J15" s="88" t="s">
        <v>142</v>
      </c>
      <c r="K15" s="56"/>
    </row>
    <row r="16" spans="2:11" ht="18.75" customHeight="1" x14ac:dyDescent="0.35">
      <c r="B16" s="102"/>
      <c r="C16" s="102"/>
      <c r="D16" s="102"/>
      <c r="E16" s="102"/>
      <c r="I16" s="55"/>
      <c r="J16" s="55"/>
      <c r="K16" s="55"/>
    </row>
    <row r="18" spans="2:9" x14ac:dyDescent="0.35">
      <c r="B18" s="48"/>
      <c r="I18" s="78"/>
    </row>
  </sheetData>
  <mergeCells count="4">
    <mergeCell ref="B11:H11"/>
    <mergeCell ref="B12:H12"/>
    <mergeCell ref="B13:H13"/>
    <mergeCell ref="B16:E16"/>
  </mergeCells>
  <dataValidations count="1">
    <dataValidation type="whole" errorStyle="warning" operator="notEqual" allowBlank="1" showInputMessage="1" showErrorMessage="1" errorTitle="Warning" error="These inputs do not add to 100%" sqref="K13">
      <formula1>1</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8"/>
  <sheetViews>
    <sheetView workbookViewId="0">
      <selection activeCell="D16" sqref="D16"/>
    </sheetView>
  </sheetViews>
  <sheetFormatPr defaultColWidth="9.1796875" defaultRowHeight="14.5" x14ac:dyDescent="0.35"/>
  <cols>
    <col min="1" max="1" width="5.7265625" style="83" customWidth="1"/>
    <col min="2" max="2" width="10.26953125" style="83" customWidth="1"/>
    <col min="3" max="4" width="9.1796875" style="83"/>
    <col min="5" max="5" width="6.453125" style="83" customWidth="1"/>
    <col min="6" max="6" width="11.1796875" style="83" customWidth="1"/>
    <col min="7" max="7" width="3" style="83" customWidth="1"/>
    <col min="8" max="11" width="11.1796875" style="83" customWidth="1"/>
    <col min="12" max="16384" width="9.1796875" style="83"/>
  </cols>
  <sheetData>
    <row r="1" spans="2:11" ht="18.75" customHeight="1" x14ac:dyDescent="0.35"/>
    <row r="2" spans="2:11" ht="18.75" customHeight="1" x14ac:dyDescent="0.35"/>
    <row r="3" spans="2:11" ht="18.75" customHeight="1" x14ac:dyDescent="0.35"/>
    <row r="4" spans="2:11" ht="18.75" customHeight="1" x14ac:dyDescent="0.35"/>
    <row r="5" spans="2:11" ht="18.75" customHeight="1" x14ac:dyDescent="0.35"/>
    <row r="6" spans="2:11" ht="18.75" customHeight="1" x14ac:dyDescent="0.35"/>
    <row r="7" spans="2:11" ht="18.75" customHeight="1" x14ac:dyDescent="0.35"/>
    <row r="8" spans="2:11" ht="18.75" customHeight="1" x14ac:dyDescent="0.35"/>
    <row r="9" spans="2:11" ht="18.75" customHeight="1" x14ac:dyDescent="0.35"/>
    <row r="10" spans="2:11" ht="18.75" customHeight="1" x14ac:dyDescent="0.35">
      <c r="B10" s="102"/>
      <c r="C10" s="102"/>
      <c r="D10" s="102"/>
      <c r="E10" s="102"/>
      <c r="I10" s="85"/>
      <c r="J10" s="85"/>
      <c r="K10" s="85"/>
    </row>
    <row r="11" spans="2:11" ht="15" thickBot="1" x14ac:dyDescent="0.4"/>
    <row r="12" spans="2:11" ht="15" thickBot="1" x14ac:dyDescent="0.4">
      <c r="B12" s="84"/>
      <c r="F12" s="83" t="s">
        <v>139</v>
      </c>
      <c r="H12" s="103">
        <v>25</v>
      </c>
      <c r="I12" s="104"/>
    </row>
    <row r="13" spans="2:11" ht="15" thickBot="1" x14ac:dyDescent="0.4"/>
    <row r="14" spans="2:11" ht="15" thickBot="1" x14ac:dyDescent="0.4">
      <c r="F14" s="83" t="s">
        <v>140</v>
      </c>
      <c r="H14" s="105">
        <v>40</v>
      </c>
      <c r="I14" s="106"/>
    </row>
    <row r="16" spans="2:11" x14ac:dyDescent="0.35">
      <c r="H16" s="83" t="s">
        <v>143</v>
      </c>
    </row>
    <row r="17" spans="8:8" x14ac:dyDescent="0.35">
      <c r="H17" s="83" t="s">
        <v>144</v>
      </c>
    </row>
    <row r="18" spans="8:8" x14ac:dyDescent="0.35">
      <c r="H18" s="83" t="s">
        <v>145</v>
      </c>
    </row>
  </sheetData>
  <mergeCells count="3">
    <mergeCell ref="B10:E10"/>
    <mergeCell ref="H12:I12"/>
    <mergeCell ref="H14:I14"/>
  </mergeCells>
  <dataValidations count="1">
    <dataValidation type="whole" operator="greaterThanOrEqual" allowBlank="1" showInputMessage="1" showErrorMessage="1" errorTitle="Error!" error="This number must be greater than or equal to the check figure._x000a_" sqref="H14:I14">
      <formula1>H12</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6"/>
  <sheetViews>
    <sheetView workbookViewId="0">
      <selection activeCell="H6" sqref="H6"/>
    </sheetView>
  </sheetViews>
  <sheetFormatPr defaultRowHeight="14.5" x14ac:dyDescent="0.35"/>
  <cols>
    <col min="1" max="1" width="2.453125" customWidth="1"/>
    <col min="2" max="2" width="1.7265625" customWidth="1"/>
    <col min="4" max="4" width="92.36328125" customWidth="1"/>
    <col min="5" max="5" width="8.7265625" style="126"/>
  </cols>
  <sheetData>
    <row r="1" spans="3:5" x14ac:dyDescent="0.35">
      <c r="C1" s="127"/>
      <c r="D1" s="127"/>
    </row>
    <row r="2" spans="3:5" ht="166.5" x14ac:dyDescent="0.45">
      <c r="C2" s="131" t="s">
        <v>181</v>
      </c>
      <c r="D2" s="134" t="s">
        <v>182</v>
      </c>
    </row>
    <row r="3" spans="3:5" ht="15" thickBot="1" x14ac:dyDescent="0.4">
      <c r="C3" s="127"/>
      <c r="D3" s="127"/>
    </row>
    <row r="4" spans="3:5" ht="15" thickBot="1" x14ac:dyDescent="0.4">
      <c r="C4" s="132"/>
      <c r="D4" s="130" t="s">
        <v>183</v>
      </c>
    </row>
    <row r="5" spans="3:5" x14ac:dyDescent="0.35">
      <c r="C5" s="127"/>
      <c r="D5" s="130"/>
    </row>
    <row r="6" spans="3:5" x14ac:dyDescent="0.35">
      <c r="C6" s="127"/>
      <c r="D6" s="129" t="s">
        <v>184</v>
      </c>
      <c r="E6" s="126" t="s">
        <v>185</v>
      </c>
    </row>
    <row r="7" spans="3:5" x14ac:dyDescent="0.35">
      <c r="C7" s="127"/>
      <c r="D7" s="129" t="s">
        <v>186</v>
      </c>
    </row>
    <row r="8" spans="3:5" x14ac:dyDescent="0.35">
      <c r="C8" s="127"/>
      <c r="D8" s="129" t="s">
        <v>187</v>
      </c>
    </row>
    <row r="9" spans="3:5" x14ac:dyDescent="0.35">
      <c r="C9" s="127"/>
      <c r="D9" s="129" t="s">
        <v>188</v>
      </c>
    </row>
    <row r="10" spans="3:5" x14ac:dyDescent="0.35">
      <c r="C10" s="127"/>
      <c r="D10" s="129" t="s">
        <v>189</v>
      </c>
    </row>
    <row r="11" spans="3:5" ht="15" thickBot="1" x14ac:dyDescent="0.4">
      <c r="C11" s="127"/>
      <c r="D11" s="127"/>
    </row>
    <row r="12" spans="3:5" ht="15" thickBot="1" x14ac:dyDescent="0.4">
      <c r="C12" s="132"/>
      <c r="D12" s="130" t="s">
        <v>190</v>
      </c>
    </row>
    <row r="13" spans="3:5" x14ac:dyDescent="0.35">
      <c r="C13" s="127"/>
      <c r="D13" s="130"/>
    </row>
    <row r="14" spans="3:5" x14ac:dyDescent="0.35">
      <c r="C14" s="127"/>
      <c r="D14" s="129" t="s">
        <v>191</v>
      </c>
      <c r="E14" s="126" t="s">
        <v>192</v>
      </c>
    </row>
    <row r="15" spans="3:5" x14ac:dyDescent="0.35">
      <c r="C15" s="127"/>
      <c r="D15" s="129" t="s">
        <v>193</v>
      </c>
    </row>
    <row r="16" spans="3:5" x14ac:dyDescent="0.35">
      <c r="C16" s="127"/>
      <c r="D16" s="129" t="s">
        <v>194</v>
      </c>
    </row>
    <row r="17" spans="3:5" x14ac:dyDescent="0.35">
      <c r="C17" s="127"/>
      <c r="D17" s="129" t="s">
        <v>195</v>
      </c>
    </row>
    <row r="18" spans="3:5" x14ac:dyDescent="0.35">
      <c r="C18" s="127"/>
      <c r="D18" s="129" t="s">
        <v>196</v>
      </c>
    </row>
    <row r="19" spans="3:5" ht="15" thickBot="1" x14ac:dyDescent="0.4">
      <c r="C19" s="127"/>
      <c r="D19" s="129"/>
    </row>
    <row r="20" spans="3:5" ht="15" thickBot="1" x14ac:dyDescent="0.4">
      <c r="C20" s="132"/>
      <c r="D20" s="130" t="s">
        <v>197</v>
      </c>
      <c r="E20" s="126" t="s">
        <v>198</v>
      </c>
    </row>
    <row r="21" spans="3:5" x14ac:dyDescent="0.35">
      <c r="C21" s="127"/>
      <c r="D21" s="130"/>
    </row>
    <row r="22" spans="3:5" x14ac:dyDescent="0.35">
      <c r="C22" s="127"/>
      <c r="D22" s="129" t="s">
        <v>199</v>
      </c>
    </row>
    <row r="23" spans="3:5" x14ac:dyDescent="0.35">
      <c r="C23" s="127"/>
      <c r="D23" s="129" t="s">
        <v>200</v>
      </c>
    </row>
    <row r="24" spans="3:5" x14ac:dyDescent="0.35">
      <c r="C24" s="127"/>
      <c r="D24" s="129" t="s">
        <v>201</v>
      </c>
    </row>
    <row r="25" spans="3:5" x14ac:dyDescent="0.35">
      <c r="C25" s="127"/>
      <c r="D25" s="129" t="s">
        <v>202</v>
      </c>
    </row>
    <row r="26" spans="3:5" x14ac:dyDescent="0.35">
      <c r="C26" s="127"/>
      <c r="D26" s="129" t="s">
        <v>203</v>
      </c>
    </row>
    <row r="27" spans="3:5" x14ac:dyDescent="0.35">
      <c r="C27" s="127"/>
      <c r="D27" s="129"/>
    </row>
    <row r="28" spans="3:5" ht="148" x14ac:dyDescent="0.45">
      <c r="C28" s="131" t="s">
        <v>204</v>
      </c>
      <c r="D28" s="134" t="s">
        <v>205</v>
      </c>
    </row>
    <row r="29" spans="3:5" ht="15" thickBot="1" x14ac:dyDescent="0.4">
      <c r="C29" s="127"/>
      <c r="D29" s="127"/>
    </row>
    <row r="30" spans="3:5" ht="15" thickBot="1" x14ac:dyDescent="0.4">
      <c r="C30" s="132"/>
      <c r="D30" s="127" t="s">
        <v>206</v>
      </c>
      <c r="E30" s="126" t="b">
        <v>0</v>
      </c>
    </row>
    <row r="31" spans="3:5" ht="15" thickBot="1" x14ac:dyDescent="0.4">
      <c r="C31" s="127"/>
      <c r="D31" s="127"/>
    </row>
    <row r="32" spans="3:5" ht="15" thickBot="1" x14ac:dyDescent="0.4">
      <c r="C32" s="132"/>
      <c r="D32" s="127" t="s">
        <v>207</v>
      </c>
      <c r="E32" s="126" t="b">
        <v>0</v>
      </c>
    </row>
    <row r="33" spans="3:5" x14ac:dyDescent="0.35">
      <c r="C33" s="127"/>
      <c r="D33" s="127" t="s">
        <v>208</v>
      </c>
    </row>
    <row r="34" spans="3:5" ht="15" thickBot="1" x14ac:dyDescent="0.4">
      <c r="C34" s="127"/>
      <c r="D34" s="127"/>
    </row>
    <row r="35" spans="3:5" ht="15" thickBot="1" x14ac:dyDescent="0.4">
      <c r="C35" s="132"/>
      <c r="D35" s="127" t="s">
        <v>209</v>
      </c>
      <c r="E35" s="126" t="b">
        <v>1</v>
      </c>
    </row>
    <row r="36" spans="3:5" x14ac:dyDescent="0.35">
      <c r="C36" s="127"/>
      <c r="D36" s="127" t="s">
        <v>210</v>
      </c>
    </row>
    <row r="37" spans="3:5" ht="15" thickBot="1" x14ac:dyDescent="0.4">
      <c r="C37" s="127"/>
      <c r="D37" s="127"/>
    </row>
    <row r="38" spans="3:5" ht="15" thickBot="1" x14ac:dyDescent="0.4">
      <c r="C38" s="132"/>
      <c r="D38" s="127" t="s">
        <v>211</v>
      </c>
      <c r="E38" s="126" t="b">
        <v>1</v>
      </c>
    </row>
    <row r="39" spans="3:5" x14ac:dyDescent="0.35">
      <c r="C39" s="127"/>
      <c r="D39" s="127" t="s">
        <v>212</v>
      </c>
    </row>
    <row r="40" spans="3:5" ht="15" thickBot="1" x14ac:dyDescent="0.4">
      <c r="C40" s="127"/>
      <c r="D40" s="127"/>
    </row>
    <row r="41" spans="3:5" ht="15" thickBot="1" x14ac:dyDescent="0.4">
      <c r="C41" s="132"/>
      <c r="D41" s="127" t="s">
        <v>213</v>
      </c>
      <c r="E41" s="126" t="b">
        <v>0</v>
      </c>
    </row>
    <row r="42" spans="3:5" x14ac:dyDescent="0.35">
      <c r="C42" s="127"/>
      <c r="D42" s="127" t="s">
        <v>214</v>
      </c>
    </row>
    <row r="43" spans="3:5" ht="15" thickBot="1" x14ac:dyDescent="0.4">
      <c r="C43" s="127"/>
      <c r="D43" s="127"/>
    </row>
    <row r="44" spans="3:5" ht="15" thickBot="1" x14ac:dyDescent="0.4">
      <c r="C44" s="132"/>
      <c r="D44" s="127" t="s">
        <v>215</v>
      </c>
      <c r="E44" s="126" t="b">
        <v>0</v>
      </c>
    </row>
    <row r="45" spans="3:5" x14ac:dyDescent="0.35">
      <c r="C45" s="127"/>
      <c r="D45" s="127" t="s">
        <v>216</v>
      </c>
    </row>
    <row r="46" spans="3:5" ht="15" thickBot="1" x14ac:dyDescent="0.4">
      <c r="C46" s="127"/>
      <c r="D46" s="127"/>
    </row>
    <row r="47" spans="3:5" ht="15" thickBot="1" x14ac:dyDescent="0.4">
      <c r="C47" s="132"/>
      <c r="D47" s="127" t="s">
        <v>217</v>
      </c>
      <c r="E47" s="126" t="b">
        <v>1</v>
      </c>
    </row>
    <row r="48" spans="3:5" ht="15" thickBot="1" x14ac:dyDescent="0.4">
      <c r="C48" s="127"/>
      <c r="D48" s="127"/>
    </row>
    <row r="49" spans="2:5" ht="15" thickBot="1" x14ac:dyDescent="0.4">
      <c r="B49" s="127"/>
      <c r="C49" s="132"/>
      <c r="D49" s="127" t="s">
        <v>218</v>
      </c>
      <c r="E49" s="126" t="b">
        <v>0</v>
      </c>
    </row>
    <row r="50" spans="2:5" ht="15" thickBot="1" x14ac:dyDescent="0.4">
      <c r="B50" s="127"/>
      <c r="C50" s="127"/>
      <c r="D50" s="127"/>
    </row>
    <row r="51" spans="2:5" ht="15" thickBot="1" x14ac:dyDescent="0.4">
      <c r="B51" s="127"/>
      <c r="C51" s="132"/>
      <c r="D51" s="133" t="s">
        <v>219</v>
      </c>
      <c r="E51" s="126" t="b">
        <v>0</v>
      </c>
    </row>
    <row r="52" spans="2:5" x14ac:dyDescent="0.35">
      <c r="B52" s="127"/>
      <c r="C52" s="127"/>
      <c r="D52" s="127" t="s">
        <v>220</v>
      </c>
    </row>
    <row r="54" spans="2:5" ht="15" thickBot="1" x14ac:dyDescent="0.4">
      <c r="B54" s="128"/>
      <c r="C54" s="128"/>
      <c r="D54" s="128"/>
      <c r="E54" s="123"/>
    </row>
    <row r="55" spans="2:5" x14ac:dyDescent="0.35">
      <c r="B55" s="135"/>
      <c r="C55" s="135"/>
      <c r="D55" s="135"/>
      <c r="E55" s="125"/>
    </row>
    <row r="56" spans="2:5" ht="15" thickBot="1" x14ac:dyDescent="0.4">
      <c r="B56" s="136"/>
      <c r="C56" s="136"/>
      <c r="D56" s="136"/>
      <c r="E56" s="12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Instructions</vt:lpstr>
      <vt:lpstr>Prob 1 - 30 Pts</vt:lpstr>
      <vt:lpstr>Prob 2 - 25 Pts</vt:lpstr>
      <vt:lpstr>Scenario Summary</vt:lpstr>
      <vt:lpstr>Prob 3 - 10 Pts</vt:lpstr>
      <vt:lpstr>Prob 4 - 5 Pts</vt:lpstr>
      <vt:lpstr>Prob 5 - 5 Pts</vt:lpstr>
      <vt:lpstr>MC-TF</vt:lpstr>
      <vt:lpstr>Collect0</vt:lpstr>
      <vt:lpstr>Collect1</vt:lpstr>
      <vt:lpstr>Collect2</vt:lpstr>
      <vt:lpstr>'Prob 1 - 30 Pts'!Print_Area</vt:lpstr>
      <vt:lpstr>'Prob 2 - 25 Pts'!Print_Area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Del</cp:lastModifiedBy>
  <cp:lastPrinted>2010-02-28T20:23:04Z</cp:lastPrinted>
  <dcterms:created xsi:type="dcterms:W3CDTF">2010-01-07T16:00:30Z</dcterms:created>
  <dcterms:modified xsi:type="dcterms:W3CDTF">2011-06-15T20:20:08Z</dcterms:modified>
</cp:coreProperties>
</file>