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-12" yWindow="-12" windowWidth="9636" windowHeight="5196"/>
  </bookViews>
  <sheets>
    <sheet name="Bond" sheetId="1" r:id="rId1"/>
    <sheet name="Graph" sheetId="2" r:id="rId2"/>
  </sheets>
  <definedNames>
    <definedName name="\0">Bond!$Y$4</definedName>
    <definedName name="\m">Bond!$Y$4</definedName>
    <definedName name="\p">Bond!$Y$17</definedName>
    <definedName name="__123Graph_A" hidden="1">Bond!$AJ$16:$AJ$20</definedName>
    <definedName name="__123Graph_LBL_A" hidden="1">Bond!$AK$16:$AK$20</definedName>
    <definedName name="__123Graph_X" hidden="1">Bond!$AI$16:$AI$20</definedName>
    <definedName name="_Regression_Int" localSheetId="0" hidden="1">1</definedName>
    <definedName name="_Table1_In1" hidden="1">Bond!$D$13</definedName>
    <definedName name="_Table1_Out" hidden="1">Bond!$AI$15:$AJ$20</definedName>
    <definedName name="AREA1">Bond!$AH$16:$AH$20</definedName>
    <definedName name="AREA2">Bond!$AI$16:$AI$20</definedName>
    <definedName name="COUPON">Bond!$D$9</definedName>
    <definedName name="MENU1">Bond!$Y$7:$AD$7</definedName>
    <definedName name="PAGE1A">Bond!$A$1:$I$2</definedName>
    <definedName name="PAGE1B">Bond!$A$3:$I$6</definedName>
    <definedName name="PAGE1C">Bond!$A$8:$I$14</definedName>
    <definedName name="PAGE1D">Bond!$A$15:$I$18</definedName>
    <definedName name="PAGE2">Bond!$J$1:$O$33</definedName>
    <definedName name="PAGE3">Bond!$J$36:$O$72</definedName>
    <definedName name="PMTS">Bond!$D$11</definedName>
    <definedName name="POINT1">Bond!$A$21</definedName>
    <definedName name="POINT2">Bond!#REF!</definedName>
    <definedName name="POINT3">Bond!#REF!</definedName>
    <definedName name="POINT4">Bond!$J$35</definedName>
    <definedName name="_xlnm.Print_Area" localSheetId="0">Bond!$J$36:$O$72</definedName>
    <definedName name="Print_Area_MI" localSheetId="0">Bond!$J$36:$O$72</definedName>
    <definedName name="PRINTMENU">Bond!$Y$26:$AC$26</definedName>
    <definedName name="TEMP">Bond!$Z$35</definedName>
    <definedName name="TOTALS">Bond!$A$66:$I$67</definedName>
    <definedName name="VALUE">Bond!$I$11</definedName>
    <definedName name="VIEWMENU">Bond!$Y$16:$AD$16</definedName>
    <definedName name="YRS">Bond!$D$10</definedName>
  </definedNames>
  <calcPr calcId="152511" iterate="1" iterateCount="1"/>
</workbook>
</file>

<file path=xl/calcChain.xml><?xml version="1.0" encoding="utf-8"?>
<calcChain xmlns="http://schemas.openxmlformats.org/spreadsheetml/2006/main">
  <c r="B26" i="1" l="1"/>
  <c r="E26" i="1" s="1"/>
  <c r="D26" i="1"/>
  <c r="B27" i="1"/>
  <c r="D27" i="1"/>
  <c r="B28" i="1"/>
  <c r="E28" i="1" s="1"/>
  <c r="D28" i="1"/>
  <c r="B29" i="1"/>
  <c r="D29" i="1"/>
  <c r="E29" i="1"/>
  <c r="B30" i="1"/>
  <c r="D30" i="1"/>
  <c r="E30" i="1"/>
  <c r="B31" i="1"/>
  <c r="E31" i="1" s="1"/>
  <c r="D31" i="1"/>
  <c r="B32" i="1"/>
  <c r="D32" i="1"/>
  <c r="E32" i="1" s="1"/>
  <c r="B33" i="1"/>
  <c r="D33" i="1"/>
  <c r="B34" i="1"/>
  <c r="E34" i="1" s="1"/>
  <c r="D34" i="1"/>
  <c r="B35" i="1"/>
  <c r="D35" i="1"/>
  <c r="B36" i="1"/>
  <c r="E36" i="1" s="1"/>
  <c r="D36" i="1"/>
  <c r="B37" i="1"/>
  <c r="D37" i="1"/>
  <c r="E37" i="1"/>
  <c r="B38" i="1"/>
  <c r="D38" i="1"/>
  <c r="E38" i="1"/>
  <c r="B39" i="1"/>
  <c r="E39" i="1" s="1"/>
  <c r="D39" i="1"/>
  <c r="B40" i="1"/>
  <c r="E40" i="1" s="1"/>
  <c r="D40" i="1"/>
  <c r="B41" i="1"/>
  <c r="D41" i="1"/>
  <c r="B42" i="1"/>
  <c r="D42" i="1"/>
  <c r="E42" i="1" s="1"/>
  <c r="B43" i="1"/>
  <c r="D43" i="1"/>
  <c r="B44" i="1"/>
  <c r="E44" i="1" s="1"/>
  <c r="D44" i="1"/>
  <c r="B45" i="1"/>
  <c r="D45" i="1"/>
  <c r="E45" i="1"/>
  <c r="B46" i="1"/>
  <c r="D46" i="1"/>
  <c r="E46" i="1"/>
  <c r="B47" i="1"/>
  <c r="E47" i="1" s="1"/>
  <c r="D47" i="1"/>
  <c r="B48" i="1"/>
  <c r="E48" i="1" s="1"/>
  <c r="D48" i="1"/>
  <c r="B49" i="1"/>
  <c r="D49" i="1"/>
  <c r="B50" i="1"/>
  <c r="D50" i="1"/>
  <c r="E50" i="1"/>
  <c r="B51" i="1"/>
  <c r="D51" i="1"/>
  <c r="B52" i="1"/>
  <c r="E52" i="1" s="1"/>
  <c r="D52" i="1"/>
  <c r="B53" i="1"/>
  <c r="D53" i="1"/>
  <c r="E53" i="1"/>
  <c r="B54" i="1"/>
  <c r="D54" i="1"/>
  <c r="E54" i="1"/>
  <c r="B55" i="1"/>
  <c r="E55" i="1" s="1"/>
  <c r="D55" i="1"/>
  <c r="B56" i="1"/>
  <c r="E56" i="1" s="1"/>
  <c r="D56" i="1"/>
  <c r="B57" i="1"/>
  <c r="D57" i="1"/>
  <c r="B58" i="1"/>
  <c r="D58" i="1"/>
  <c r="E58" i="1"/>
  <c r="B59" i="1"/>
  <c r="D59" i="1"/>
  <c r="B60" i="1"/>
  <c r="E60" i="1" s="1"/>
  <c r="D60" i="1"/>
  <c r="B61" i="1"/>
  <c r="D61" i="1"/>
  <c r="E61" i="1"/>
  <c r="B62" i="1"/>
  <c r="D62" i="1"/>
  <c r="E62" i="1"/>
  <c r="B63" i="1"/>
  <c r="E63" i="1" s="1"/>
  <c r="D63" i="1"/>
  <c r="B64" i="1"/>
  <c r="E64" i="1" s="1"/>
  <c r="D64" i="1"/>
  <c r="B65" i="1"/>
  <c r="D65" i="1"/>
  <c r="AK6" i="1"/>
  <c r="AK5" i="1" s="1"/>
  <c r="AI6" i="1"/>
  <c r="AI8" i="1" s="1"/>
  <c r="E9" i="1"/>
  <c r="G9" i="1"/>
  <c r="I9" i="1"/>
  <c r="I11" i="1" s="1"/>
  <c r="E10" i="1"/>
  <c r="I10" i="1" s="1"/>
  <c r="G10" i="1"/>
  <c r="AH27" i="1"/>
  <c r="AH32" i="1" s="1"/>
  <c r="AG27" i="1"/>
  <c r="AG32" i="1" s="1"/>
  <c r="AH28" i="1"/>
  <c r="AH33" i="1"/>
  <c r="AH29" i="1"/>
  <c r="AH34" i="1" s="1"/>
  <c r="AG29" i="1"/>
  <c r="AG34" i="1" s="1"/>
  <c r="AH30" i="1"/>
  <c r="AH41" i="1"/>
  <c r="B25" i="1"/>
  <c r="D25" i="1"/>
  <c r="AH18" i="1"/>
  <c r="AH19" i="1"/>
  <c r="AH20" i="1"/>
  <c r="AH17" i="1"/>
  <c r="AH16" i="1"/>
  <c r="AK10" i="1"/>
  <c r="AI10" i="1"/>
  <c r="AK8" i="1"/>
  <c r="A1" i="1"/>
  <c r="D16" i="1" l="1"/>
  <c r="AJ15" i="1"/>
  <c r="AG30" i="1"/>
  <c r="AG41" i="1" s="1"/>
  <c r="D17" i="1"/>
  <c r="E65" i="1"/>
  <c r="E57" i="1"/>
  <c r="E49" i="1"/>
  <c r="E41" i="1"/>
  <c r="E33" i="1"/>
  <c r="AI9" i="1"/>
  <c r="E59" i="1"/>
  <c r="E51" i="1"/>
  <c r="E43" i="1"/>
  <c r="E35" i="1"/>
  <c r="E27" i="1"/>
  <c r="E66" i="1" s="1"/>
  <c r="AG28" i="1"/>
  <c r="AG33" i="1" s="1"/>
  <c r="AI5" i="1"/>
  <c r="AI7" i="1" s="1"/>
  <c r="AK9" i="1"/>
  <c r="AK7" i="1" s="1"/>
</calcChain>
</file>

<file path=xl/sharedStrings.xml><?xml version="1.0" encoding="utf-8"?>
<sst xmlns="http://schemas.openxmlformats.org/spreadsheetml/2006/main" count="200" uniqueCount="112">
  <si>
    <t>-</t>
  </si>
  <si>
    <t xml:space="preserve">         MACRO SECTION</t>
  </si>
  <si>
    <t>Labels For Rate of Return</t>
  </si>
  <si>
    <t xml:space="preserve">     The value of a bond is equal to the present value of its cash flows, using the market interest rate</t>
  </si>
  <si>
    <t>as the discount rate.</t>
  </si>
  <si>
    <t xml:space="preserve">\M  </t>
  </si>
  <si>
    <t>{Home}{D}{Menubranch Menu1}</t>
  </si>
  <si>
    <t xml:space="preserve">     The duration of a bond is a measure of the bond's price volatility.  The higher the duration,</t>
  </si>
  <si>
    <t xml:space="preserve">   Number of Digits</t>
  </si>
  <si>
    <t>the more volatile the price.</t>
  </si>
  <si>
    <t>------------------------- Menu1 -----------------------------------</t>
  </si>
  <si>
    <t xml:space="preserve">   String Value</t>
  </si>
  <si>
    <t>Data Entry</t>
  </si>
  <si>
    <t>View</t>
  </si>
  <si>
    <t>Graph</t>
  </si>
  <si>
    <t>Print</t>
  </si>
  <si>
    <t>Save</t>
  </si>
  <si>
    <t>Quit</t>
  </si>
  <si>
    <t xml:space="preserve">   Final Value</t>
  </si>
  <si>
    <t>DATA FOR THE PROBLEM:</t>
  </si>
  <si>
    <t xml:space="preserve">    BOND VALUE:</t>
  </si>
  <si>
    <t>Enter the data for the problem</t>
  </si>
  <si>
    <t>See the parts of the worksheet</t>
  </si>
  <si>
    <t>Print the worksheet to the printer</t>
  </si>
  <si>
    <t>Save the spreadsheet to the disk</t>
  </si>
  <si>
    <t>Leave the menu</t>
  </si>
  <si>
    <t xml:space="preserve"> </t>
  </si>
  <si>
    <t xml:space="preserve">   3 Digit Number</t>
  </si>
  <si>
    <t>Coupon Rate on Bonds</t>
  </si>
  <si>
    <t>x</t>
  </si>
  <si>
    <t xml:space="preserve"> =</t>
  </si>
  <si>
    <t>{Home}{GoTo}coupon~{?}~</t>
  </si>
  <si>
    <t>{Menubranch Viewmenu}</t>
  </si>
  <si>
    <t>{Graph}{Menubranch Menu1}</t>
  </si>
  <si>
    <t>{Menubranch Printmenu}</t>
  </si>
  <si>
    <t>{Home}{D}/FS~R</t>
  </si>
  <si>
    <t>{Home}{D}{Calc}</t>
  </si>
  <si>
    <t xml:space="preserve">   4 Digit Number</t>
  </si>
  <si>
    <t>Years to Maturity</t>
  </si>
  <si>
    <t>{D}{?}~{D}{?}~{IF yrs*pmts&gt;40}{Beep}{HOME}{D}{R 3}{Menubranch Menu1}</t>
  </si>
  <si>
    <t>{Menubranch Menu1}</t>
  </si>
  <si>
    <t xml:space="preserve">   5 Digit Number</t>
  </si>
  <si>
    <t>No. of Payments/Yr.</t>
  </si>
  <si>
    <t xml:space="preserve"> Fair Price of Bond =</t>
  </si>
  <si>
    <t>{D}{?}~{D}~{?}~{D}+value~{?}~</t>
  </si>
  <si>
    <t>Face Value</t>
  </si>
  <si>
    <t>/RVarea1~area2~{Table}{Home}{D}{Calc}</t>
  </si>
  <si>
    <t>Current Market Rate</t>
  </si>
  <si>
    <t xml:space="preserve"> (Rounding of present value factors may cause a</t>
  </si>
  <si>
    <t>Table for Graph</t>
  </si>
  <si>
    <t>Current Price of Bond</t>
  </si>
  <si>
    <t xml:space="preserve">  slight error.)</t>
  </si>
  <si>
    <t>------------------------- Viewmenu --------------------------</t>
  </si>
  <si>
    <t>Bond Value =</t>
  </si>
  <si>
    <t>Data/Summary</t>
  </si>
  <si>
    <t>Cash Flows</t>
  </si>
  <si>
    <t>Implied Yield</t>
  </si>
  <si>
    <t>True Yield</t>
  </si>
  <si>
    <t>Duration</t>
  </si>
  <si>
    <t>If Rates Fall 2%</t>
  </si>
  <si>
    <t>Implied Yield to Maturity =</t>
  </si>
  <si>
    <t>See the data and summary of answers</t>
  </si>
  <si>
    <t>See the cash flows of the bond</t>
  </si>
  <si>
    <t>See the implied yield-to-maturity calculations</t>
  </si>
  <si>
    <t>See the true yield-to-maturity</t>
  </si>
  <si>
    <t>See the duration for the bond issue</t>
  </si>
  <si>
    <t>Return to the main menu</t>
  </si>
  <si>
    <t>If Rates Fall 1%</t>
  </si>
  <si>
    <t>{Home}{D}/WTC</t>
  </si>
  <si>
    <t>{Windowsoff}{Home}{GoTo}x100~{GoTo}point1~{D 5}/WTH{Windowson}</t>
  </si>
  <si>
    <t>{Windowsoff}{Home}{GoTo}x100~{GoTo}point2~{Windowson}</t>
  </si>
  <si>
    <t>{Windowsoff}{Home}{GoTo}x100~{GoTo}point3~{Windowson}</t>
  </si>
  <si>
    <t>{Windowsoff}{Home}{GoTo}x100~{GoTo}point4~{Windowson}</t>
  </si>
  <si>
    <t>Fair Price Today</t>
  </si>
  <si>
    <t>{Getlabel "             Press RETURN to see additional years. ",temp}{D 29}</t>
  </si>
  <si>
    <t>{Getlabel "        Press RETURN to see an explanation of the duration. ",temp}{D 37}</t>
  </si>
  <si>
    <t>If Rates Rise 1%</t>
  </si>
  <si>
    <t>{Getlabel "             Press RETURN to see additional years. ",temp}{D 15}</t>
  </si>
  <si>
    <t>If Rates Rise 2%</t>
  </si>
  <si>
    <t xml:space="preserve">PV of </t>
  </si>
  <si>
    <t>{Getlabel "     Press RETURN to see an explanation of the totals for the columns. ",temp}{D 7}</t>
  </si>
  <si>
    <t>Present</t>
  </si>
  <si>
    <t>{Getlabel "             Press RETURN to return to the main menu. ",temp}</t>
  </si>
  <si>
    <t>String Values for Duration Calculations</t>
  </si>
  <si>
    <t xml:space="preserve">Cash  </t>
  </si>
  <si>
    <t xml:space="preserve">Value </t>
  </si>
  <si>
    <t>/WTC{Home}{D}{Menubranch Viewmenu}</t>
  </si>
  <si>
    <t>Period</t>
  </si>
  <si>
    <t xml:space="preserve">Flows </t>
  </si>
  <si>
    <t>Factors</t>
  </si>
  <si>
    <t>-------------------- Printmenu ---------------------</t>
  </si>
  <si>
    <t>Data/Solution</t>
  </si>
  <si>
    <t>Yields</t>
  </si>
  <si>
    <t>Print the data and summary of answers</t>
  </si>
  <si>
    <t>Print the cash flows of the bond</t>
  </si>
  <si>
    <t>Print the implied and true yields-to-maturity</t>
  </si>
  <si>
    <t>Print the duration and its explanation</t>
  </si>
  <si>
    <t>{Home}/PPCRRpage1a~AGLLLQ</t>
  </si>
  <si>
    <t>{Home}{GoTo}point1~/PPCRR.{D 5}</t>
  </si>
  <si>
    <t>{Windowsoff}{Home}{BigRight}{Windowson}</t>
  </si>
  <si>
    <t>{Windowsoff}{Home}{BigRight}{PgDn 2}{Windowson}</t>
  </si>
  <si>
    <t>/PPCRRpage1b~GLLLLLLQ</t>
  </si>
  <si>
    <t>{R 9}{D yrs*pmts}~AG</t>
  </si>
  <si>
    <t>/PPCRRpage2~AGPQ</t>
  </si>
  <si>
    <t>/PPCRRpage3~AGPQ</t>
  </si>
  <si>
    <t>/PPCRRpage1c~GLLLLLLQ</t>
  </si>
  <si>
    <t>CRRtotals~GPQ</t>
  </si>
  <si>
    <t>/PPCRRpage1d~GPQ</t>
  </si>
  <si>
    <t>temp ---&gt;</t>
  </si>
  <si>
    <t/>
  </si>
  <si>
    <t>&lt;--- temp</t>
  </si>
  <si>
    <t xml:space="preserve">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</si>
</sst>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164" formatCode="General_)"/>
    <numFmt numFmtId="165" formatCode="0.000_)"/>
    <numFmt numFmtId="166" formatCode="0.0%"/>
  </numFmts>
  <fonts count="9" x14ac:knownFonts="1">
    <font>
      <sz val="10"/>
      <name val="Courier"/>
    </font>
    <font>
      <sz val="10"/>
      <color indexed="12"/>
      <name val="Courier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96">
    <xf numFmtId="164" fontId="0" fillId="0" borderId="0" xfId="0"/>
    <xf numFmtId="164" fontId="2" fillId="0" borderId="0" xfId="0" applyFont="1" applyAlignment="1" applyProtection="1">
      <alignment horizontal="fill"/>
    </xf>
    <xf numFmtId="164" fontId="2" fillId="0" borderId="0" xfId="0" applyFont="1"/>
    <xf numFmtId="164" fontId="3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 horizontal="left"/>
    </xf>
    <xf numFmtId="164" fontId="2" fillId="0" borderId="0" xfId="0" applyFont="1" applyProtection="1"/>
    <xf numFmtId="164" fontId="2" fillId="0" borderId="0" xfId="0" applyFont="1" applyAlignment="1" applyProtection="1">
      <alignment horizontal="right"/>
    </xf>
    <xf numFmtId="165" fontId="2" fillId="0" borderId="0" xfId="0" applyNumberFormat="1" applyFont="1" applyProtection="1"/>
    <xf numFmtId="39" fontId="2" fillId="0" borderId="0" xfId="0" applyNumberFormat="1" applyFont="1" applyProtection="1"/>
    <xf numFmtId="37" fontId="2" fillId="0" borderId="0" xfId="0" applyNumberFormat="1" applyFont="1" applyProtection="1"/>
    <xf numFmtId="7" fontId="2" fillId="0" borderId="0" xfId="0" applyNumberFormat="1" applyFont="1" applyProtection="1"/>
    <xf numFmtId="164" fontId="2" fillId="0" borderId="0" xfId="0" applyNumberFormat="1" applyFont="1" applyProtection="1"/>
    <xf numFmtId="9" fontId="2" fillId="0" borderId="0" xfId="0" applyNumberFormat="1" applyFont="1" applyProtection="1"/>
    <xf numFmtId="164" fontId="2" fillId="0" borderId="0" xfId="0" quotePrefix="1" applyFont="1" applyAlignment="1" applyProtection="1">
      <alignment horizontal="left"/>
    </xf>
    <xf numFmtId="164" fontId="4" fillId="2" borderId="1" xfId="0" applyFont="1" applyFill="1" applyBorder="1" applyAlignment="1" applyProtection="1">
      <alignment horizontal="centerContinuous"/>
      <protection locked="0"/>
    </xf>
    <xf numFmtId="164" fontId="3" fillId="2" borderId="2" xfId="0" applyFont="1" applyFill="1" applyBorder="1" applyAlignment="1" applyProtection="1">
      <alignment horizontal="centerContinuous"/>
      <protection locked="0"/>
    </xf>
    <xf numFmtId="164" fontId="3" fillId="2" borderId="2" xfId="0" applyFont="1" applyFill="1" applyBorder="1" applyAlignment="1">
      <alignment horizontal="centerContinuous"/>
    </xf>
    <xf numFmtId="164" fontId="1" fillId="2" borderId="2" xfId="0" applyFont="1" applyFill="1" applyBorder="1" applyAlignment="1">
      <alignment horizontal="centerContinuous"/>
    </xf>
    <xf numFmtId="164" fontId="3" fillId="2" borderId="3" xfId="0" applyFont="1" applyFill="1" applyBorder="1" applyAlignment="1">
      <alignment horizontal="centerContinuous"/>
    </xf>
    <xf numFmtId="164" fontId="4" fillId="2" borderId="1" xfId="0" applyFont="1" applyFill="1" applyBorder="1" applyAlignment="1" applyProtection="1">
      <alignment horizontal="left"/>
    </xf>
    <xf numFmtId="164" fontId="4" fillId="2" borderId="2" xfId="0" applyFont="1" applyFill="1" applyBorder="1" applyAlignment="1" applyProtection="1">
      <alignment horizontal="left"/>
    </xf>
    <xf numFmtId="164" fontId="4" fillId="2" borderId="2" xfId="0" applyFont="1" applyFill="1" applyBorder="1"/>
    <xf numFmtId="164" fontId="2" fillId="3" borderId="0" xfId="0" applyFont="1" applyFill="1" applyBorder="1"/>
    <xf numFmtId="164" fontId="2" fillId="3" borderId="4" xfId="0" applyFont="1" applyFill="1" applyBorder="1"/>
    <xf numFmtId="164" fontId="2" fillId="4" borderId="0" xfId="0" applyFont="1" applyFill="1" applyAlignment="1" applyProtection="1">
      <alignment horizontal="fill"/>
    </xf>
    <xf numFmtId="164" fontId="2" fillId="4" borderId="0" xfId="0" quotePrefix="1" applyFont="1" applyFill="1" applyAlignment="1" applyProtection="1">
      <alignment horizontal="left"/>
    </xf>
    <xf numFmtId="164" fontId="2" fillId="4" borderId="0" xfId="0" applyFont="1" applyFill="1"/>
    <xf numFmtId="164" fontId="2" fillId="4" borderId="0" xfId="0" applyFont="1" applyFill="1" applyAlignment="1" applyProtection="1">
      <alignment horizontal="left"/>
    </xf>
    <xf numFmtId="164" fontId="2" fillId="4" borderId="5" xfId="0" applyFont="1" applyFill="1" applyBorder="1" applyAlignment="1" applyProtection="1">
      <alignment horizontal="left"/>
    </xf>
    <xf numFmtId="164" fontId="2" fillId="4" borderId="0" xfId="0" applyFont="1" applyFill="1" applyBorder="1"/>
    <xf numFmtId="166" fontId="4" fillId="4" borderId="4" xfId="0" applyNumberFormat="1" applyFont="1" applyFill="1" applyBorder="1" applyProtection="1">
      <protection locked="0"/>
    </xf>
    <xf numFmtId="164" fontId="4" fillId="4" borderId="4" xfId="0" applyFont="1" applyFill="1" applyBorder="1" applyProtection="1">
      <protection locked="0"/>
    </xf>
    <xf numFmtId="5" fontId="4" fillId="4" borderId="4" xfId="0" applyNumberFormat="1" applyFont="1" applyFill="1" applyBorder="1" applyProtection="1">
      <protection locked="0"/>
    </xf>
    <xf numFmtId="164" fontId="2" fillId="4" borderId="6" xfId="0" applyFont="1" applyFill="1" applyBorder="1" applyAlignment="1" applyProtection="1">
      <alignment horizontal="left"/>
    </xf>
    <xf numFmtId="164" fontId="2" fillId="4" borderId="7" xfId="0" applyFont="1" applyFill="1" applyBorder="1"/>
    <xf numFmtId="7" fontId="4" fillId="4" borderId="8" xfId="0" applyNumberFormat="1" applyFont="1" applyFill="1" applyBorder="1" applyProtection="1">
      <protection locked="0"/>
    </xf>
    <xf numFmtId="5" fontId="2" fillId="3" borderId="9" xfId="0" applyNumberFormat="1" applyFont="1" applyFill="1" applyBorder="1" applyProtection="1"/>
    <xf numFmtId="164" fontId="2" fillId="3" borderId="10" xfId="0" applyFont="1" applyFill="1" applyBorder="1" applyAlignment="1" applyProtection="1">
      <alignment horizontal="left"/>
    </xf>
    <xf numFmtId="165" fontId="2" fillId="3" borderId="10" xfId="0" applyNumberFormat="1" applyFont="1" applyFill="1" applyBorder="1" applyProtection="1"/>
    <xf numFmtId="39" fontId="2" fillId="3" borderId="11" xfId="0" applyNumberFormat="1" applyFont="1" applyFill="1" applyBorder="1" applyProtection="1"/>
    <xf numFmtId="37" fontId="2" fillId="3" borderId="5" xfId="0" applyNumberFormat="1" applyFont="1" applyFill="1" applyBorder="1" applyProtection="1"/>
    <xf numFmtId="164" fontId="2" fillId="3" borderId="0" xfId="0" applyFont="1" applyFill="1" applyBorder="1" applyAlignment="1" applyProtection="1">
      <alignment horizontal="left"/>
    </xf>
    <xf numFmtId="165" fontId="2" fillId="3" borderId="0" xfId="0" applyNumberFormat="1" applyFont="1" applyFill="1" applyBorder="1" applyProtection="1"/>
    <xf numFmtId="39" fontId="5" fillId="3" borderId="4" xfId="0" applyNumberFormat="1" applyFont="1" applyFill="1" applyBorder="1" applyProtection="1"/>
    <xf numFmtId="164" fontId="2" fillId="3" borderId="5" xfId="0" applyFont="1" applyFill="1" applyBorder="1" applyAlignment="1" applyProtection="1">
      <alignment horizontal="left"/>
    </xf>
    <xf numFmtId="164" fontId="0" fillId="3" borderId="5" xfId="0" applyFill="1" applyBorder="1"/>
    <xf numFmtId="164" fontId="0" fillId="3" borderId="0" xfId="0" applyFill="1" applyBorder="1"/>
    <xf numFmtId="164" fontId="0" fillId="3" borderId="4" xfId="0" applyFill="1" applyBorder="1"/>
    <xf numFmtId="164" fontId="2" fillId="3" borderId="5" xfId="0" quotePrefix="1" applyFont="1" applyFill="1" applyBorder="1" applyAlignment="1" applyProtection="1">
      <alignment horizontal="left"/>
    </xf>
    <xf numFmtId="164" fontId="2" fillId="3" borderId="6" xfId="0" quotePrefix="1" applyFont="1" applyFill="1" applyBorder="1" applyAlignment="1" applyProtection="1">
      <alignment horizontal="left"/>
    </xf>
    <xf numFmtId="164" fontId="2" fillId="3" borderId="7" xfId="0" applyFont="1" applyFill="1" applyBorder="1"/>
    <xf numFmtId="164" fontId="2" fillId="3" borderId="8" xfId="0" applyFont="1" applyFill="1" applyBorder="1"/>
    <xf numFmtId="164" fontId="6" fillId="3" borderId="9" xfId="0" applyFont="1" applyFill="1" applyBorder="1" applyAlignment="1" applyProtection="1">
      <alignment horizontal="fill"/>
    </xf>
    <xf numFmtId="164" fontId="6" fillId="3" borderId="10" xfId="0" applyFont="1" applyFill="1" applyBorder="1" applyAlignment="1" applyProtection="1">
      <alignment horizontal="fill"/>
    </xf>
    <xf numFmtId="164" fontId="6" fillId="3" borderId="11" xfId="0" applyFont="1" applyFill="1" applyBorder="1" applyAlignment="1" applyProtection="1">
      <alignment horizontal="fill"/>
    </xf>
    <xf numFmtId="164" fontId="6" fillId="3" borderId="5" xfId="0" applyFont="1" applyFill="1" applyBorder="1" applyAlignment="1" applyProtection="1">
      <alignment horizontal="left"/>
      <protection locked="0"/>
    </xf>
    <xf numFmtId="164" fontId="6" fillId="3" borderId="0" xfId="0" applyFont="1" applyFill="1" applyBorder="1" applyProtection="1">
      <protection locked="0"/>
    </xf>
    <xf numFmtId="164" fontId="6" fillId="3" borderId="0" xfId="0" applyFont="1" applyFill="1" applyBorder="1"/>
    <xf numFmtId="7" fontId="6" fillId="3" borderId="0" xfId="0" applyNumberFormat="1" applyFont="1" applyFill="1" applyBorder="1" applyProtection="1">
      <protection locked="0"/>
    </xf>
    <xf numFmtId="39" fontId="6" fillId="3" borderId="0" xfId="0" applyNumberFormat="1" applyFont="1" applyFill="1" applyBorder="1" applyProtection="1">
      <protection locked="0"/>
    </xf>
    <xf numFmtId="164" fontId="6" fillId="3" borderId="0" xfId="0" applyFont="1" applyFill="1" applyBorder="1" applyAlignment="1" applyProtection="1">
      <alignment horizontal="left"/>
      <protection locked="0"/>
    </xf>
    <xf numFmtId="164" fontId="6" fillId="3" borderId="4" xfId="0" applyFont="1" applyFill="1" applyBorder="1"/>
    <xf numFmtId="10" fontId="6" fillId="3" borderId="0" xfId="0" applyNumberFormat="1" applyFont="1" applyFill="1" applyBorder="1" applyProtection="1">
      <protection locked="0"/>
    </xf>
    <xf numFmtId="164" fontId="6" fillId="3" borderId="6" xfId="0" applyFont="1" applyFill="1" applyBorder="1" applyAlignment="1" applyProtection="1">
      <alignment horizontal="fill"/>
    </xf>
    <xf numFmtId="164" fontId="6" fillId="3" borderId="7" xfId="0" applyFont="1" applyFill="1" applyBorder="1" applyAlignment="1" applyProtection="1">
      <alignment horizontal="fill"/>
    </xf>
    <xf numFmtId="164" fontId="6" fillId="3" borderId="8" xfId="0" applyFont="1" applyFill="1" applyBorder="1" applyAlignment="1" applyProtection="1">
      <alignment horizontal="fill"/>
    </xf>
    <xf numFmtId="164" fontId="7" fillId="3" borderId="12" xfId="0" applyFont="1" applyFill="1" applyBorder="1"/>
    <xf numFmtId="164" fontId="7" fillId="3" borderId="2" xfId="0" applyFont="1" applyFill="1" applyBorder="1" applyAlignment="1" applyProtection="1">
      <alignment horizontal="left"/>
    </xf>
    <xf numFmtId="164" fontId="7" fillId="3" borderId="2" xfId="0" applyFont="1" applyFill="1" applyBorder="1" applyProtection="1">
      <protection locked="0"/>
    </xf>
    <xf numFmtId="164" fontId="7" fillId="3" borderId="2" xfId="0" applyFont="1" applyFill="1" applyBorder="1"/>
    <xf numFmtId="164" fontId="7" fillId="3" borderId="3" xfId="0" applyFont="1" applyFill="1" applyBorder="1"/>
    <xf numFmtId="7" fontId="6" fillId="3" borderId="4" xfId="0" applyNumberFormat="1" applyFont="1" applyFill="1" applyBorder="1" applyProtection="1">
      <protection locked="0"/>
    </xf>
    <xf numFmtId="164" fontId="5" fillId="0" borderId="0" xfId="0" applyFont="1" applyAlignment="1" applyProtection="1">
      <alignment horizontal="right"/>
    </xf>
    <xf numFmtId="164" fontId="5" fillId="0" borderId="0" xfId="0" applyFont="1" applyAlignment="1">
      <alignment horizontal="right"/>
    </xf>
    <xf numFmtId="164" fontId="2" fillId="3" borderId="0" xfId="0" applyFont="1" applyFill="1"/>
    <xf numFmtId="164" fontId="2" fillId="3" borderId="7" xfId="0" applyFont="1" applyFill="1" applyBorder="1" applyProtection="1"/>
    <xf numFmtId="164" fontId="2" fillId="3" borderId="0" xfId="0" applyFont="1" applyFill="1" applyProtection="1"/>
    <xf numFmtId="164" fontId="2" fillId="3" borderId="0" xfId="0" applyFont="1" applyFill="1" applyAlignment="1" applyProtection="1">
      <alignment horizontal="left"/>
    </xf>
    <xf numFmtId="164" fontId="0" fillId="3" borderId="7" xfId="0" applyFill="1" applyBorder="1"/>
    <xf numFmtId="164" fontId="0" fillId="3" borderId="0" xfId="0" applyFill="1"/>
    <xf numFmtId="164" fontId="5" fillId="3" borderId="0" xfId="0" applyFont="1" applyFill="1" applyProtection="1"/>
    <xf numFmtId="164" fontId="2" fillId="3" borderId="0" xfId="0" quotePrefix="1" applyFont="1" applyFill="1" applyAlignment="1" applyProtection="1">
      <alignment horizontal="left"/>
    </xf>
    <xf numFmtId="164" fontId="5" fillId="3" borderId="0" xfId="0" applyFont="1" applyFill="1" applyAlignment="1" applyProtection="1">
      <alignment horizontal="center"/>
    </xf>
    <xf numFmtId="7" fontId="2" fillId="3" borderId="0" xfId="0" applyNumberFormat="1" applyFont="1" applyFill="1" applyAlignment="1" applyProtection="1">
      <alignment horizontal="center"/>
    </xf>
    <xf numFmtId="164" fontId="2" fillId="3" borderId="0" xfId="0" applyFont="1" applyFill="1" applyAlignment="1" applyProtection="1">
      <alignment horizontal="fill"/>
    </xf>
    <xf numFmtId="10" fontId="2" fillId="3" borderId="0" xfId="0" applyNumberFormat="1" applyFont="1" applyFill="1" applyProtection="1"/>
    <xf numFmtId="164" fontId="4" fillId="3" borderId="13" xfId="0" applyFont="1" applyFill="1" applyBorder="1" applyAlignment="1" applyProtection="1">
      <alignment horizontal="centerContinuous"/>
      <protection locked="0"/>
    </xf>
    <xf numFmtId="164" fontId="1" fillId="3" borderId="14" xfId="0" applyFont="1" applyFill="1" applyBorder="1" applyAlignment="1">
      <alignment horizontal="centerContinuous"/>
    </xf>
    <xf numFmtId="164" fontId="3" fillId="3" borderId="14" xfId="0" applyFont="1" applyFill="1" applyBorder="1" applyAlignment="1">
      <alignment horizontal="centerContinuous"/>
    </xf>
    <xf numFmtId="164" fontId="3" fillId="3" borderId="15" xfId="0" applyFont="1" applyFill="1" applyBorder="1" applyAlignment="1">
      <alignment horizontal="centerContinuous"/>
    </xf>
    <xf numFmtId="39" fontId="5" fillId="0" borderId="0" xfId="0" applyNumberFormat="1" applyFont="1" applyProtection="1"/>
    <xf numFmtId="164" fontId="5" fillId="0" borderId="0" xfId="0" applyFont="1"/>
    <xf numFmtId="164" fontId="4" fillId="3" borderId="13" xfId="0" quotePrefix="1" applyFont="1" applyFill="1" applyBorder="1" applyAlignment="1" applyProtection="1">
      <alignment horizontal="centerContinuous"/>
      <protection locked="0"/>
    </xf>
    <xf numFmtId="7" fontId="2" fillId="3" borderId="0" xfId="0" applyNumberFormat="1" applyFont="1" applyFill="1" applyProtection="1"/>
    <xf numFmtId="39" fontId="2" fillId="3" borderId="0" xfId="0" applyNumberFormat="1" applyFont="1" applyFill="1" applyProtection="1"/>
    <xf numFmtId="164" fontId="2" fillId="3" borderId="0" xfId="0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Fair Price of the Bond
For Various Market Rates of Interest</a:t>
            </a:r>
          </a:p>
        </c:rich>
      </c:tx>
      <c:layout>
        <c:manualLayout>
          <c:xMode val="edge"/>
          <c:yMode val="edge"/>
          <c:x val="0.37989323843416362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3380782918148"/>
          <c:y val="0.15968586387434552"/>
          <c:w val="0.8887900355871885"/>
          <c:h val="0.7185863874345550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Bond!$AK$16</c:f>
                  <c:strCache>
                    <c:ptCount val="1"/>
                    <c:pt idx="0">
                      <c:v>If Rates Fall 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{51EED0B8-A1C5-4A6C-A4CF-78BE89103706}</c15:txfldGUID>
                      <c15:f>Bond!$AK$16</c15:f>
                      <c15:dlblFieldTableCache>
                        <c:ptCount val="1"/>
                        <c:pt idx="0">
                          <c:v>If Rates Fall 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Bond!$AK$17</c:f>
                  <c:strCache>
                    <c:ptCount val="1"/>
                    <c:pt idx="0">
                      <c:v>If Rates Fall 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{52FE19FD-362D-4085-B7E4-FEC1FB80154C}</c15:txfldGUID>
                      <c15:f>Bond!$AK$17</c15:f>
                      <c15:dlblFieldTableCache>
                        <c:ptCount val="1"/>
                        <c:pt idx="0">
                          <c:v>If Rates Fall 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Bond!$AK$18</c:f>
                  <c:strCache>
                    <c:ptCount val="1"/>
                    <c:pt idx="0">
                      <c:v>Fair Price Today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{FB307A76-4C99-4236-BC78-9256BD480ABC}</c15:txfldGUID>
                      <c15:f>Bond!$AK$18</c15:f>
                      <c15:dlblFieldTableCache>
                        <c:ptCount val="1"/>
                        <c:pt idx="0">
                          <c:v>Fair Price Today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Bond!$AK$19</c:f>
                  <c:strCache>
                    <c:ptCount val="1"/>
                    <c:pt idx="0">
                      <c:v>If Rates Rise 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{5C177466-1261-427E-B4EB-859535237FF5}</c15:txfldGUID>
                      <c15:f>Bond!$AK$19</c15:f>
                      <c15:dlblFieldTableCache>
                        <c:ptCount val="1"/>
                        <c:pt idx="0">
                          <c:v>If Rates Rise 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Bond!$AK$20</c:f>
                  <c:strCache>
                    <c:ptCount val="1"/>
                    <c:pt idx="0">
                      <c:v>If Rates Rise 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{E57FB3DB-C39C-4680-A908-7BEA4F2EAF8B}</c15:txfldGUID>
                      <c15:f>Bond!$AK$20</c15:f>
                      <c15:dlblFieldTableCache>
                        <c:ptCount val="1"/>
                        <c:pt idx="0">
                          <c:v>If Rates Rise 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Bond!$AI$16:$AI$20</c:f>
              <c:numCache>
                <c:formatCode>0%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</c:numCache>
            </c:numRef>
          </c:cat>
          <c:val>
            <c:numRef>
              <c:f>Bond!$AJ$16:$AJ$20</c:f>
              <c:numCache>
                <c:formatCode>#,##0_);\(#,##0\)</c:formatCode>
                <c:ptCount val="5"/>
                <c:pt idx="0">
                  <c:v>1096.5899999999999</c:v>
                </c:pt>
                <c:pt idx="1">
                  <c:v>1047.3900000000001</c:v>
                </c:pt>
                <c:pt idx="2">
                  <c:v>1000.4</c:v>
                </c:pt>
                <c:pt idx="3">
                  <c:v>955.56</c:v>
                </c:pt>
                <c:pt idx="4">
                  <c:v>913.87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89360"/>
        <c:axId val="349874104"/>
      </c:lineChart>
      <c:catAx>
        <c:axId val="35028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Market Rate of Interest</a:t>
                </a:r>
              </a:p>
            </c:rich>
          </c:tx>
          <c:layout>
            <c:manualLayout>
              <c:xMode val="edge"/>
              <c:yMode val="edge"/>
              <c:x val="0.46886120996441272"/>
              <c:y val="0.9306282722513088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874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874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 of Bond</a:t>
                </a:r>
              </a:p>
            </c:rich>
          </c:tx>
          <c:layout>
            <c:manualLayout>
              <c:xMode val="edge"/>
              <c:yMode val="edge"/>
              <c:x val="1.779359430604982E-2"/>
              <c:y val="0.44895287958115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89360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182880</xdr:colOff>
      <xdr:row>66</xdr:row>
      <xdr:rowOff>45720</xdr:rowOff>
    </xdr:from>
    <xdr:to>
      <xdr:col>4</xdr:col>
      <xdr:colOff>419100</xdr:colOff>
      <xdr:row>67</xdr:row>
      <xdr:rowOff>99060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2529840" y="11132820"/>
          <a:ext cx="236220" cy="2209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67</xdr:row>
      <xdr:rowOff>76200</xdr:rowOff>
    </xdr:from>
    <xdr:to>
      <xdr:col>4</xdr:col>
      <xdr:colOff>228600</xdr:colOff>
      <xdr:row>70</xdr:row>
      <xdr:rowOff>38100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1386840" y="11330940"/>
          <a:ext cx="1188720" cy="464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Fair Value of the Bond</a:t>
          </a:r>
        </a:p>
      </xdr:txBody>
    </xdr:sp>
    <xdr:clientData/>
  </xdr:twoCellAnchor>
  <xdr:twoCellAnchor>
    <xdr:from>
      <xdr:col>5</xdr:col>
      <xdr:colOff>0</xdr:colOff>
      <xdr:row>66</xdr:row>
      <xdr:rowOff>38100</xdr:rowOff>
    </xdr:from>
    <xdr:to>
      <xdr:col>6</xdr:col>
      <xdr:colOff>411480</xdr:colOff>
      <xdr:row>69</xdr:row>
      <xdr:rowOff>144780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3147060" y="11125200"/>
          <a:ext cx="52578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L114"/>
  <sheetViews>
    <sheetView showGridLines="0" tabSelected="1" workbookViewId="0">
      <selection activeCell="I63" sqref="I63"/>
    </sheetView>
  </sheetViews>
  <sheetFormatPr defaultColWidth="9.6640625" defaultRowHeight="13.2" x14ac:dyDescent="0.25"/>
  <cols>
    <col min="1" max="1" width="4.6640625" style="2" customWidth="1"/>
    <col min="2" max="2" width="14.44140625" style="2" customWidth="1"/>
    <col min="3" max="3" width="3.6640625" style="2" customWidth="1"/>
    <col min="4" max="4" width="11.44140625" style="2" customWidth="1"/>
    <col min="5" max="5" width="11.6640625" style="2" customWidth="1"/>
    <col min="6" max="6" width="1.6640625" style="2" customWidth="1"/>
    <col min="7" max="7" width="11.6640625" style="2" customWidth="1"/>
    <col min="8" max="8" width="2.6640625" style="2" customWidth="1"/>
    <col min="9" max="9" width="11.6640625" style="2" customWidth="1"/>
    <col min="10" max="10" width="9.6640625" style="2"/>
    <col min="11" max="12" width="12.6640625" style="2" customWidth="1"/>
    <col min="13" max="13" width="14.6640625" style="2" customWidth="1"/>
    <col min="14" max="14" width="13.44140625" style="2" customWidth="1"/>
    <col min="15" max="15" width="10.109375" style="2" customWidth="1"/>
    <col min="16" max="23" width="9.6640625" style="2"/>
    <col min="24" max="24" width="5.6640625" style="2" customWidth="1"/>
    <col min="25" max="27" width="13.6640625" style="2" customWidth="1"/>
    <col min="28" max="28" width="10.6640625" style="2" customWidth="1"/>
    <col min="29" max="30" width="9.6640625" style="2"/>
    <col min="31" max="31" width="3.6640625" style="2" customWidth="1"/>
    <col min="32" max="35" width="9.6640625" style="2"/>
    <col min="36" max="36" width="7.6640625" style="2" customWidth="1"/>
    <col min="37" max="37" width="9.6640625" style="2" customWidth="1"/>
    <col min="38" max="38" width="11.6640625" style="2" customWidth="1"/>
    <col min="39" max="16384" width="9.6640625" style="2"/>
  </cols>
  <sheetData>
    <row r="1" spans="1:38" ht="13.8" thickBot="1" x14ac:dyDescent="0.3">
      <c r="A1" s="14" t="str">
        <f>IF(D10*D11&gt;40,"* * * Error:  Total Payments Exceed 40 * * *","BOND VALUATION AND DURATION")</f>
        <v>BOND VALUATION AND DURATION</v>
      </c>
      <c r="B1" s="16"/>
      <c r="C1" s="17"/>
      <c r="D1" s="15"/>
      <c r="E1" s="16"/>
      <c r="F1" s="16"/>
      <c r="G1" s="16"/>
      <c r="H1" s="16"/>
      <c r="I1" s="18"/>
      <c r="J1" s="86"/>
      <c r="K1" s="87"/>
      <c r="L1" s="88"/>
      <c r="M1" s="88"/>
      <c r="N1" s="88"/>
      <c r="O1" s="89"/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</row>
    <row r="2" spans="1:38" x14ac:dyDescent="0.25">
      <c r="A2" s="24"/>
      <c r="B2" s="24"/>
      <c r="C2" s="24"/>
      <c r="D2" s="24"/>
      <c r="E2" s="24"/>
      <c r="F2" s="24"/>
      <c r="G2" s="24"/>
      <c r="H2" s="24"/>
      <c r="I2" s="24"/>
      <c r="J2" s="74"/>
      <c r="K2" s="74"/>
      <c r="L2" s="74"/>
      <c r="M2" s="74"/>
      <c r="N2" s="74"/>
      <c r="O2" s="74"/>
      <c r="Z2" s="3" t="s">
        <v>1</v>
      </c>
      <c r="AI2" s="4" t="s">
        <v>2</v>
      </c>
    </row>
    <row r="3" spans="1:38" x14ac:dyDescent="0.25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74"/>
      <c r="K3" s="74"/>
      <c r="L3" s="74"/>
      <c r="M3" s="74"/>
      <c r="N3" s="74"/>
      <c r="O3" s="74"/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</row>
    <row r="4" spans="1:38" x14ac:dyDescent="0.25">
      <c r="A4" s="27" t="s">
        <v>4</v>
      </c>
      <c r="B4" s="26"/>
      <c r="C4" s="26"/>
      <c r="D4" s="26"/>
      <c r="E4" s="26"/>
      <c r="F4" s="26"/>
      <c r="G4" s="26"/>
      <c r="H4" s="26"/>
      <c r="I4" s="26"/>
      <c r="J4" s="74"/>
      <c r="K4" s="74"/>
      <c r="L4" s="74"/>
      <c r="M4" s="75"/>
      <c r="N4" s="74"/>
      <c r="O4" s="74"/>
      <c r="X4" s="6" t="s">
        <v>5</v>
      </c>
      <c r="Y4" s="4" t="s">
        <v>6</v>
      </c>
    </row>
    <row r="5" spans="1:38" x14ac:dyDescent="0.25">
      <c r="A5" s="25" t="s">
        <v>7</v>
      </c>
      <c r="B5" s="26"/>
      <c r="C5" s="26"/>
      <c r="D5" s="26"/>
      <c r="E5" s="26"/>
      <c r="F5" s="26"/>
      <c r="G5" s="26"/>
      <c r="H5" s="26"/>
      <c r="I5" s="26"/>
      <c r="J5" s="74"/>
      <c r="K5" s="74"/>
      <c r="L5" s="76"/>
      <c r="M5" s="76"/>
      <c r="N5" s="74"/>
      <c r="O5" s="74"/>
      <c r="AF5" s="4" t="s">
        <v>8</v>
      </c>
      <c r="AI5" s="5">
        <f>LEN(AI6)</f>
        <v>4</v>
      </c>
      <c r="AK5" s="5">
        <f>LEN(AK6)</f>
        <v>4</v>
      </c>
    </row>
    <row r="6" spans="1:38" x14ac:dyDescent="0.25">
      <c r="A6" s="27" t="s">
        <v>9</v>
      </c>
      <c r="B6" s="26"/>
      <c r="C6" s="26"/>
      <c r="D6" s="26"/>
      <c r="E6" s="26"/>
      <c r="F6" s="26"/>
      <c r="G6" s="26"/>
      <c r="H6" s="26"/>
      <c r="I6" s="26"/>
      <c r="J6" s="77"/>
      <c r="K6" s="74"/>
      <c r="L6" s="50"/>
      <c r="M6" s="78"/>
      <c r="N6" s="50"/>
      <c r="O6" s="74"/>
      <c r="Y6" s="4" t="s">
        <v>10</v>
      </c>
      <c r="AF6" s="4" t="s">
        <v>11</v>
      </c>
      <c r="AI6" s="5" t="str">
        <f>FIXED(D12,0,TRUE)</f>
        <v>1000</v>
      </c>
      <c r="AK6" s="5" t="str">
        <f>FIXED(D14,0,TRUE)</f>
        <v>1000</v>
      </c>
    </row>
    <row r="7" spans="1:38" ht="13.8" thickBot="1" x14ac:dyDescent="0.3">
      <c r="A7" s="24"/>
      <c r="B7" s="24"/>
      <c r="C7" s="24"/>
      <c r="D7" s="24"/>
      <c r="E7" s="24"/>
      <c r="F7" s="24"/>
      <c r="G7" s="24"/>
      <c r="H7" s="24"/>
      <c r="I7" s="24"/>
      <c r="J7" s="77"/>
      <c r="K7" s="74"/>
      <c r="L7" s="77"/>
      <c r="M7" s="74"/>
      <c r="N7" s="74"/>
      <c r="O7" s="74"/>
      <c r="Y7" s="4" t="s">
        <v>12</v>
      </c>
      <c r="Z7" s="4" t="s">
        <v>13</v>
      </c>
      <c r="AA7" s="4" t="s">
        <v>14</v>
      </c>
      <c r="AB7" s="4" t="s">
        <v>15</v>
      </c>
      <c r="AC7" s="4" t="s">
        <v>16</v>
      </c>
      <c r="AD7" s="4" t="s">
        <v>17</v>
      </c>
      <c r="AF7" s="4" t="s">
        <v>18</v>
      </c>
      <c r="AI7" s="5" t="str">
        <f>CHOOSE(AI5+1,0,AI8,AI8,AI8,AI9,AI10)</f>
        <v>$1,000</v>
      </c>
      <c r="AK7" s="5" t="str">
        <f>CHOOSE(AK5+1,0,AK8,AK8,AK8,AK9,AK10)</f>
        <v>$1,000</v>
      </c>
    </row>
    <row r="8" spans="1:38" ht="13.8" thickBot="1" x14ac:dyDescent="0.3">
      <c r="A8" s="19"/>
      <c r="B8" s="20" t="s">
        <v>19</v>
      </c>
      <c r="C8" s="21"/>
      <c r="D8" s="21"/>
      <c r="E8" s="66"/>
      <c r="F8" s="67" t="s">
        <v>20</v>
      </c>
      <c r="G8" s="68"/>
      <c r="H8" s="69"/>
      <c r="I8" s="70"/>
      <c r="J8" s="74"/>
      <c r="K8" s="74"/>
      <c r="L8" s="79"/>
      <c r="M8" s="80"/>
      <c r="N8" s="74"/>
      <c r="O8" s="74"/>
      <c r="Y8" s="4" t="s">
        <v>21</v>
      </c>
      <c r="Z8" s="4" t="s">
        <v>22</v>
      </c>
      <c r="AB8" s="4" t="s">
        <v>23</v>
      </c>
      <c r="AC8" s="4" t="s">
        <v>24</v>
      </c>
      <c r="AD8" s="4" t="s">
        <v>25</v>
      </c>
      <c r="AE8" s="4" t="s">
        <v>26</v>
      </c>
      <c r="AF8" s="4" t="s">
        <v>27</v>
      </c>
      <c r="AI8" s="5" t="str">
        <f>"$"&amp;AI6</f>
        <v>$1000</v>
      </c>
      <c r="AK8" s="5" t="str">
        <f>"$"&amp;AK6</f>
        <v>$1000</v>
      </c>
    </row>
    <row r="9" spans="1:38" x14ac:dyDescent="0.25">
      <c r="A9" s="28" t="s">
        <v>28</v>
      </c>
      <c r="B9" s="29"/>
      <c r="C9" s="29"/>
      <c r="D9" s="30">
        <v>0.05</v>
      </c>
      <c r="E9" s="36">
        <f>D9/D11*D12</f>
        <v>4.166666666666667</v>
      </c>
      <c r="F9" s="37" t="s">
        <v>29</v>
      </c>
      <c r="G9" s="38">
        <f>ROUND((1-(1/(1+D13/D11)^(D10*D11)))/(D13/D11),3)</f>
        <v>23.265999999999998</v>
      </c>
      <c r="H9" s="37" t="s">
        <v>30</v>
      </c>
      <c r="I9" s="39">
        <f>E9*G9</f>
        <v>96.941666666666663</v>
      </c>
      <c r="J9" s="74"/>
      <c r="K9" s="74"/>
      <c r="L9" s="77"/>
      <c r="M9" s="81"/>
      <c r="N9" s="74"/>
      <c r="O9" s="74"/>
      <c r="Y9" s="4" t="s">
        <v>31</v>
      </c>
      <c r="Z9" s="4" t="s">
        <v>32</v>
      </c>
      <c r="AA9" s="4" t="s">
        <v>33</v>
      </c>
      <c r="AB9" s="4" t="s">
        <v>34</v>
      </c>
      <c r="AC9" s="4" t="s">
        <v>35</v>
      </c>
      <c r="AD9" s="4" t="s">
        <v>36</v>
      </c>
      <c r="AE9" s="4" t="s">
        <v>26</v>
      </c>
      <c r="AF9" s="4" t="s">
        <v>37</v>
      </c>
      <c r="AI9" s="5" t="str">
        <f>"$"&amp;MID(AI6,1,1)&amp;","&amp;RIGHT(AI6,3)</f>
        <v>$1,000</v>
      </c>
      <c r="AK9" s="5" t="str">
        <f>"$"&amp;MID(AK6,1,1)&amp;","&amp;RIGHT(AK6,3)</f>
        <v>$1,000</v>
      </c>
    </row>
    <row r="10" spans="1:38" x14ac:dyDescent="0.25">
      <c r="A10" s="28" t="s">
        <v>38</v>
      </c>
      <c r="B10" s="29"/>
      <c r="C10" s="29"/>
      <c r="D10" s="31">
        <v>2</v>
      </c>
      <c r="E10" s="40">
        <f>D12</f>
        <v>1000</v>
      </c>
      <c r="F10" s="41" t="s">
        <v>29</v>
      </c>
      <c r="G10" s="42">
        <f>ROUND(1/(1+D13/D11)^(D10*D11),3)</f>
        <v>0.94199999999999995</v>
      </c>
      <c r="H10" s="41" t="s">
        <v>30</v>
      </c>
      <c r="I10" s="43">
        <f>E10*G10</f>
        <v>942</v>
      </c>
      <c r="J10" s="74"/>
      <c r="K10" s="74"/>
      <c r="L10" s="74"/>
      <c r="M10" s="79"/>
      <c r="N10" s="74"/>
      <c r="O10" s="74"/>
      <c r="Y10" s="4" t="s">
        <v>39</v>
      </c>
      <c r="AC10" s="4" t="s">
        <v>40</v>
      </c>
      <c r="AF10" s="4" t="s">
        <v>41</v>
      </c>
      <c r="AI10" s="5" t="str">
        <f>"$"&amp;MID(AI6,1,2)&amp;","&amp;RIGHT(AI6,3)</f>
        <v>$10,000</v>
      </c>
      <c r="AK10" s="5" t="str">
        <f>"$"&amp;MID(AK6,1,2)&amp;","&amp;RIGHT(AK6,3)</f>
        <v>$10,000</v>
      </c>
    </row>
    <row r="11" spans="1:38" x14ac:dyDescent="0.25">
      <c r="A11" s="28" t="s">
        <v>42</v>
      </c>
      <c r="B11" s="29"/>
      <c r="C11" s="29"/>
      <c r="D11" s="31">
        <v>12</v>
      </c>
      <c r="E11" s="44" t="s">
        <v>43</v>
      </c>
      <c r="F11" s="22"/>
      <c r="G11" s="22"/>
      <c r="H11" s="22"/>
      <c r="I11" s="71">
        <f>I9+I10</f>
        <v>1038.9416666666666</v>
      </c>
      <c r="J11" s="74"/>
      <c r="K11" s="74"/>
      <c r="L11" s="74"/>
      <c r="M11" s="74"/>
      <c r="N11" s="74"/>
      <c r="O11" s="74"/>
      <c r="Y11" s="4" t="s">
        <v>44</v>
      </c>
    </row>
    <row r="12" spans="1:38" x14ac:dyDescent="0.25">
      <c r="A12" s="28" t="s">
        <v>45</v>
      </c>
      <c r="B12" s="29"/>
      <c r="C12" s="29"/>
      <c r="D12" s="32">
        <v>1000</v>
      </c>
      <c r="E12" s="45"/>
      <c r="F12" s="46"/>
      <c r="G12" s="46"/>
      <c r="H12" s="46"/>
      <c r="I12" s="47"/>
      <c r="J12" s="74"/>
      <c r="K12" s="74"/>
      <c r="L12" s="74"/>
      <c r="M12" s="74"/>
      <c r="N12" s="74"/>
      <c r="O12" s="74"/>
      <c r="Y12" s="4" t="s">
        <v>46</v>
      </c>
      <c r="AE12" s="1" t="s">
        <v>0</v>
      </c>
      <c r="AF12" s="1" t="s">
        <v>0</v>
      </c>
      <c r="AG12" s="1" t="s">
        <v>0</v>
      </c>
      <c r="AH12" s="1" t="s">
        <v>0</v>
      </c>
      <c r="AI12" s="1" t="s">
        <v>0</v>
      </c>
      <c r="AJ12" s="1" t="s">
        <v>0</v>
      </c>
      <c r="AK12" s="1" t="s">
        <v>0</v>
      </c>
      <c r="AL12" s="1" t="s">
        <v>0</v>
      </c>
    </row>
    <row r="13" spans="1:38" x14ac:dyDescent="0.25">
      <c r="A13" s="28" t="s">
        <v>47</v>
      </c>
      <c r="B13" s="29"/>
      <c r="C13" s="29"/>
      <c r="D13" s="30">
        <v>0.03</v>
      </c>
      <c r="E13" s="48" t="s">
        <v>48</v>
      </c>
      <c r="F13" s="22"/>
      <c r="G13" s="22"/>
      <c r="H13" s="22"/>
      <c r="I13" s="23"/>
      <c r="J13" s="77"/>
      <c r="K13" s="74"/>
      <c r="L13" s="82"/>
      <c r="M13" s="74"/>
      <c r="N13" s="74"/>
      <c r="O13" s="74"/>
      <c r="Y13" s="4" t="s">
        <v>40</v>
      </c>
      <c r="AI13" s="4" t="s">
        <v>49</v>
      </c>
    </row>
    <row r="14" spans="1:38" x14ac:dyDescent="0.25">
      <c r="A14" s="33" t="s">
        <v>50</v>
      </c>
      <c r="B14" s="34"/>
      <c r="C14" s="34"/>
      <c r="D14" s="35">
        <v>1000</v>
      </c>
      <c r="E14" s="49" t="s">
        <v>51</v>
      </c>
      <c r="F14" s="50"/>
      <c r="G14" s="50"/>
      <c r="H14" s="50"/>
      <c r="I14" s="51"/>
      <c r="J14" s="77"/>
      <c r="K14" s="74"/>
      <c r="L14" s="83"/>
      <c r="M14" s="84"/>
      <c r="N14" s="84"/>
      <c r="O14" s="74"/>
      <c r="AE14" s="1" t="s">
        <v>0</v>
      </c>
      <c r="AF14" s="1" t="s">
        <v>0</v>
      </c>
      <c r="AG14" s="1" t="s">
        <v>0</v>
      </c>
      <c r="AH14" s="1" t="s">
        <v>0</v>
      </c>
      <c r="AI14" s="1" t="s">
        <v>0</v>
      </c>
      <c r="AJ14" s="1" t="s">
        <v>0</v>
      </c>
      <c r="AK14" s="1" t="s">
        <v>0</v>
      </c>
      <c r="AL14" s="1" t="s">
        <v>0</v>
      </c>
    </row>
    <row r="15" spans="1:38" x14ac:dyDescent="0.25">
      <c r="A15" s="52"/>
      <c r="B15" s="53"/>
      <c r="C15" s="53"/>
      <c r="D15" s="53"/>
      <c r="E15" s="52"/>
      <c r="F15" s="53"/>
      <c r="G15" s="53"/>
      <c r="H15" s="53"/>
      <c r="I15" s="54"/>
      <c r="J15" s="74"/>
      <c r="K15" s="74"/>
      <c r="L15" s="79"/>
      <c r="M15" s="79"/>
      <c r="N15" s="74"/>
      <c r="O15" s="74"/>
      <c r="Y15" s="4" t="s">
        <v>52</v>
      </c>
      <c r="AJ15" s="11">
        <f>I11</f>
        <v>1038.9416666666666</v>
      </c>
    </row>
    <row r="16" spans="1:38" x14ac:dyDescent="0.25">
      <c r="A16" s="55" t="s">
        <v>53</v>
      </c>
      <c r="B16" s="56"/>
      <c r="C16" s="57"/>
      <c r="D16" s="58">
        <f>I11</f>
        <v>1038.9416666666666</v>
      </c>
      <c r="E16" s="55"/>
      <c r="F16" s="57"/>
      <c r="G16" s="59"/>
      <c r="H16" s="60"/>
      <c r="I16" s="61"/>
      <c r="J16" s="74"/>
      <c r="K16" s="74"/>
      <c r="L16" s="74"/>
      <c r="M16" s="74"/>
      <c r="N16" s="74"/>
      <c r="O16" s="74"/>
      <c r="Y16" s="4" t="s">
        <v>54</v>
      </c>
      <c r="Z16" s="4" t="s">
        <v>55</v>
      </c>
      <c r="AA16" s="4" t="s">
        <v>56</v>
      </c>
      <c r="AB16" s="4" t="s">
        <v>57</v>
      </c>
      <c r="AC16" s="4" t="s">
        <v>58</v>
      </c>
      <c r="AD16" s="4" t="s">
        <v>17</v>
      </c>
      <c r="AH16" s="12">
        <f>AH17-0.01</f>
        <v>9.9999999999999967E-3</v>
      </c>
      <c r="AI16" s="12">
        <v>0.01</v>
      </c>
      <c r="AJ16" s="9">
        <v>1096.5899999999999</v>
      </c>
      <c r="AK16" s="4" t="s">
        <v>59</v>
      </c>
    </row>
    <row r="17" spans="1:38" x14ac:dyDescent="0.25">
      <c r="A17" s="55" t="s">
        <v>60</v>
      </c>
      <c r="B17" s="56"/>
      <c r="C17" s="56"/>
      <c r="D17" s="62">
        <f>L18</f>
        <v>0</v>
      </c>
      <c r="E17" s="55"/>
      <c r="F17" s="56"/>
      <c r="G17" s="62"/>
      <c r="H17" s="56"/>
      <c r="I17" s="61"/>
      <c r="J17" s="77"/>
      <c r="K17" s="74"/>
      <c r="L17" s="74"/>
      <c r="M17" s="74"/>
      <c r="N17" s="74"/>
      <c r="O17" s="74"/>
      <c r="Y17" s="4" t="s">
        <v>61</v>
      </c>
      <c r="Z17" s="4" t="s">
        <v>62</v>
      </c>
      <c r="AA17" s="4" t="s">
        <v>63</v>
      </c>
      <c r="AB17" s="4" t="s">
        <v>64</v>
      </c>
      <c r="AC17" s="4" t="s">
        <v>65</v>
      </c>
      <c r="AD17" s="4" t="s">
        <v>66</v>
      </c>
      <c r="AE17" s="4" t="s">
        <v>26</v>
      </c>
      <c r="AF17" s="4" t="s">
        <v>26</v>
      </c>
      <c r="AH17" s="12">
        <f>AH18-0.01</f>
        <v>1.9999999999999997E-2</v>
      </c>
      <c r="AI17" s="12">
        <v>0.02</v>
      </c>
      <c r="AJ17" s="9">
        <v>1047.3900000000001</v>
      </c>
      <c r="AK17" s="4" t="s">
        <v>67</v>
      </c>
    </row>
    <row r="18" spans="1:38" x14ac:dyDescent="0.25">
      <c r="A18" s="63"/>
      <c r="B18" s="64"/>
      <c r="C18" s="64"/>
      <c r="D18" s="64"/>
      <c r="E18" s="63"/>
      <c r="F18" s="64"/>
      <c r="G18" s="64"/>
      <c r="H18" s="64"/>
      <c r="I18" s="65"/>
      <c r="J18" s="77"/>
      <c r="K18" s="74"/>
      <c r="L18" s="85"/>
      <c r="M18" s="74"/>
      <c r="N18" s="74"/>
      <c r="O18" s="74"/>
      <c r="Y18" s="4" t="s">
        <v>68</v>
      </c>
      <c r="Z18" s="4" t="s">
        <v>69</v>
      </c>
      <c r="AA18" s="4" t="s">
        <v>70</v>
      </c>
      <c r="AB18" s="4" t="s">
        <v>71</v>
      </c>
      <c r="AC18" s="4" t="s">
        <v>72</v>
      </c>
      <c r="AD18" s="4" t="s">
        <v>40</v>
      </c>
      <c r="AE18" s="4" t="s">
        <v>26</v>
      </c>
      <c r="AH18" s="12">
        <f>$D$13</f>
        <v>0.03</v>
      </c>
      <c r="AI18" s="12">
        <v>0.03</v>
      </c>
      <c r="AJ18" s="9">
        <v>1000.4</v>
      </c>
      <c r="AK18" s="4" t="s">
        <v>73</v>
      </c>
    </row>
    <row r="19" spans="1:38" x14ac:dyDescent="0.25">
      <c r="A19"/>
      <c r="B19"/>
      <c r="C19"/>
      <c r="D19"/>
      <c r="E19"/>
      <c r="F19"/>
      <c r="G19"/>
      <c r="H19"/>
      <c r="I19"/>
      <c r="J19" s="74"/>
      <c r="K19" s="74"/>
      <c r="L19" s="74"/>
      <c r="M19" s="74"/>
      <c r="N19" s="74"/>
      <c r="O19" s="74"/>
      <c r="Y19" s="4" t="s">
        <v>32</v>
      </c>
      <c r="Z19" s="4" t="s">
        <v>74</v>
      </c>
      <c r="AA19" s="4" t="s">
        <v>32</v>
      </c>
      <c r="AB19" s="4" t="s">
        <v>32</v>
      </c>
      <c r="AC19" s="4" t="s">
        <v>75</v>
      </c>
      <c r="AE19" s="4" t="s">
        <v>26</v>
      </c>
      <c r="AH19" s="12">
        <f>AH18+0.01</f>
        <v>0.04</v>
      </c>
      <c r="AI19" s="12">
        <v>0.04</v>
      </c>
      <c r="AJ19" s="9">
        <v>955.56</v>
      </c>
      <c r="AK19" s="4" t="s">
        <v>76</v>
      </c>
    </row>
    <row r="20" spans="1:38" x14ac:dyDescent="0.25">
      <c r="A20"/>
      <c r="B20"/>
      <c r="C20"/>
      <c r="D20"/>
      <c r="E20"/>
      <c r="F20"/>
      <c r="G20"/>
      <c r="H20"/>
      <c r="I20"/>
      <c r="J20" s="92"/>
      <c r="K20" s="88"/>
      <c r="L20" s="87"/>
      <c r="M20" s="88"/>
      <c r="N20" s="88"/>
      <c r="O20" s="89"/>
      <c r="Z20" s="4" t="s">
        <v>77</v>
      </c>
      <c r="AC20" s="4" t="s">
        <v>32</v>
      </c>
      <c r="AE20" s="4" t="s">
        <v>26</v>
      </c>
      <c r="AH20" s="12">
        <f>AH19+0.01</f>
        <v>0.05</v>
      </c>
      <c r="AI20" s="12">
        <v>0.05</v>
      </c>
      <c r="AJ20" s="9">
        <v>913.87</v>
      </c>
      <c r="AK20" s="4" t="s">
        <v>78</v>
      </c>
    </row>
    <row r="21" spans="1:38" x14ac:dyDescent="0.25">
      <c r="G21" s="6"/>
      <c r="J21" s="74"/>
      <c r="K21" s="74"/>
      <c r="L21" s="74"/>
      <c r="M21" s="74"/>
      <c r="N21" s="74"/>
      <c r="O21" s="74"/>
      <c r="Z21" s="4" t="s">
        <v>80</v>
      </c>
      <c r="AE21" s="1" t="s">
        <v>0</v>
      </c>
      <c r="AF21" s="1" t="s">
        <v>0</v>
      </c>
      <c r="AG21" s="1" t="s">
        <v>0</v>
      </c>
      <c r="AH21" s="1" t="s">
        <v>0</v>
      </c>
      <c r="AI21" s="1" t="s">
        <v>0</v>
      </c>
      <c r="AJ21" s="1" t="s">
        <v>0</v>
      </c>
      <c r="AK21" s="1" t="s">
        <v>0</v>
      </c>
      <c r="AL21" s="1" t="s">
        <v>0</v>
      </c>
    </row>
    <row r="22" spans="1:38" x14ac:dyDescent="0.25">
      <c r="D22" s="6" t="s">
        <v>81</v>
      </c>
      <c r="G22" s="6"/>
      <c r="J22" s="81"/>
      <c r="K22" s="74"/>
      <c r="L22" s="74"/>
      <c r="M22" s="74"/>
      <c r="N22" s="74"/>
      <c r="O22" s="74"/>
      <c r="Z22" s="4" t="s">
        <v>82</v>
      </c>
      <c r="AE22" s="4" t="s">
        <v>26</v>
      </c>
      <c r="AF22" s="4" t="s">
        <v>26</v>
      </c>
      <c r="AH22" s="4" t="s">
        <v>83</v>
      </c>
    </row>
    <row r="23" spans="1:38" x14ac:dyDescent="0.25">
      <c r="B23" s="6" t="s">
        <v>84</v>
      </c>
      <c r="D23" s="6" t="s">
        <v>85</v>
      </c>
      <c r="E23" s="6" t="s">
        <v>79</v>
      </c>
      <c r="G23" s="6"/>
      <c r="J23" s="77"/>
      <c r="K23" s="74"/>
      <c r="L23" s="74"/>
      <c r="M23" s="74"/>
      <c r="N23" s="74"/>
      <c r="O23" s="74"/>
      <c r="Z23" s="4" t="s">
        <v>86</v>
      </c>
      <c r="AE23" s="1" t="s">
        <v>0</v>
      </c>
      <c r="AF23" s="1" t="s">
        <v>0</v>
      </c>
      <c r="AG23" s="1" t="s">
        <v>0</v>
      </c>
      <c r="AH23" s="1" t="s">
        <v>0</v>
      </c>
      <c r="AI23" s="1" t="s">
        <v>0</v>
      </c>
      <c r="AJ23" s="1" t="s">
        <v>0</v>
      </c>
      <c r="AK23" s="1" t="s">
        <v>0</v>
      </c>
      <c r="AL23" s="1" t="s">
        <v>0</v>
      </c>
    </row>
    <row r="24" spans="1:38" x14ac:dyDescent="0.25">
      <c r="A24" s="72" t="s">
        <v>87</v>
      </c>
      <c r="B24" s="72" t="s">
        <v>88</v>
      </c>
      <c r="C24" s="73"/>
      <c r="D24" s="72" t="s">
        <v>89</v>
      </c>
      <c r="E24" s="72" t="s">
        <v>55</v>
      </c>
      <c r="F24" s="73"/>
      <c r="G24" s="72"/>
      <c r="J24" s="77"/>
      <c r="K24" s="74"/>
      <c r="L24" s="74"/>
      <c r="M24" s="74"/>
      <c r="N24" s="74"/>
      <c r="O24" s="74"/>
    </row>
    <row r="25" spans="1:38" x14ac:dyDescent="0.25">
      <c r="A25" s="5">
        <v>0</v>
      </c>
      <c r="B25" s="10">
        <f>-D14</f>
        <v>-1000</v>
      </c>
      <c r="D25" s="7">
        <f t="shared" ref="D25:D65" si="0">ROUND(IF(A25&lt;=$D$10*$D$11,1/(1+$D$13/$D$11)^A25,0),3)</f>
        <v>1</v>
      </c>
      <c r="J25" s="79"/>
      <c r="K25" s="74"/>
      <c r="L25" s="74"/>
      <c r="M25" s="74"/>
      <c r="N25" s="74"/>
      <c r="O25" s="74"/>
      <c r="Y25" s="4" t="s">
        <v>90</v>
      </c>
    </row>
    <row r="26" spans="1:38" x14ac:dyDescent="0.25">
      <c r="A26" s="5">
        <v>1</v>
      </c>
      <c r="B26" s="8">
        <f t="shared" ref="B26:B65" si="1">IF(A26&lt;=$D$10*$D$11,($D$12*$D$9/$D$11)+(IF(A26=$D$10*$D$11,$D$12,0)),0)</f>
        <v>4.166666666666667</v>
      </c>
      <c r="D26" s="7">
        <f t="shared" si="0"/>
        <v>0.998</v>
      </c>
      <c r="E26" s="10">
        <f t="shared" ref="E26:E65" si="2">B26*D26</f>
        <v>4.1583333333333332</v>
      </c>
      <c r="G26" s="10"/>
      <c r="J26" s="74"/>
      <c r="K26" s="77"/>
      <c r="L26" s="74"/>
      <c r="M26" s="74"/>
      <c r="N26" s="74"/>
      <c r="O26" s="74"/>
      <c r="Y26" s="4" t="s">
        <v>91</v>
      </c>
      <c r="Z26" s="4" t="s">
        <v>55</v>
      </c>
      <c r="AA26" s="4" t="s">
        <v>92</v>
      </c>
      <c r="AB26" s="4" t="s">
        <v>58</v>
      </c>
      <c r="AC26" s="4" t="s">
        <v>17</v>
      </c>
    </row>
    <row r="27" spans="1:38" x14ac:dyDescent="0.25">
      <c r="A27" s="5">
        <v>2</v>
      </c>
      <c r="B27" s="8">
        <f t="shared" si="1"/>
        <v>4.166666666666667</v>
      </c>
      <c r="D27" s="7">
        <f t="shared" si="0"/>
        <v>0.995</v>
      </c>
      <c r="E27" s="8">
        <f t="shared" si="2"/>
        <v>4.1458333333333339</v>
      </c>
      <c r="G27" s="8"/>
      <c r="J27" s="74"/>
      <c r="K27" s="74"/>
      <c r="L27" s="74"/>
      <c r="M27" s="74"/>
      <c r="N27" s="74"/>
      <c r="O27" s="74"/>
      <c r="Y27" s="4" t="s">
        <v>93</v>
      </c>
      <c r="Z27" s="4" t="s">
        <v>94</v>
      </c>
      <c r="AA27" s="4" t="s">
        <v>95</v>
      </c>
      <c r="AB27" s="4" t="s">
        <v>96</v>
      </c>
      <c r="AC27" s="4" t="s">
        <v>66</v>
      </c>
      <c r="AG27" s="5">
        <f>B26</f>
        <v>4.166666666666667</v>
      </c>
      <c r="AH27" s="5">
        <f>ROUND(D26,3)</f>
        <v>0.998</v>
      </c>
    </row>
    <row r="28" spans="1:38" x14ac:dyDescent="0.25">
      <c r="A28" s="5">
        <v>3</v>
      </c>
      <c r="B28" s="8">
        <f t="shared" si="1"/>
        <v>4.166666666666667</v>
      </c>
      <c r="D28" s="7">
        <f t="shared" si="0"/>
        <v>0.99299999999999999</v>
      </c>
      <c r="E28" s="8">
        <f t="shared" si="2"/>
        <v>4.1375000000000002</v>
      </c>
      <c r="G28" s="8"/>
      <c r="J28" s="74"/>
      <c r="K28" s="74"/>
      <c r="L28" s="85"/>
      <c r="M28" s="77"/>
      <c r="N28" s="74"/>
      <c r="O28" s="74"/>
      <c r="Y28" s="4" t="s">
        <v>97</v>
      </c>
      <c r="Z28" s="4" t="s">
        <v>98</v>
      </c>
      <c r="AA28" s="4" t="s">
        <v>99</v>
      </c>
      <c r="AB28" s="4" t="s">
        <v>100</v>
      </c>
      <c r="AC28" s="4" t="s">
        <v>40</v>
      </c>
      <c r="AG28" s="5">
        <f>B27</f>
        <v>4.166666666666667</v>
      </c>
      <c r="AH28" s="5">
        <f>ROUND(D27,3)</f>
        <v>0.995</v>
      </c>
    </row>
    <row r="29" spans="1:38" x14ac:dyDescent="0.25">
      <c r="A29" s="5">
        <v>4</v>
      </c>
      <c r="B29" s="8">
        <f t="shared" si="1"/>
        <v>4.166666666666667</v>
      </c>
      <c r="D29" s="7">
        <f t="shared" si="0"/>
        <v>0.99</v>
      </c>
      <c r="E29" s="8">
        <f t="shared" si="2"/>
        <v>4.125</v>
      </c>
      <c r="G29" s="8"/>
      <c r="J29" s="74"/>
      <c r="K29" s="74"/>
      <c r="L29" s="74"/>
      <c r="M29" s="74"/>
      <c r="N29" s="74"/>
      <c r="O29" s="74"/>
      <c r="Y29" s="4" t="s">
        <v>101</v>
      </c>
      <c r="Z29" s="4" t="s">
        <v>102</v>
      </c>
      <c r="AA29" s="4" t="s">
        <v>103</v>
      </c>
      <c r="AB29" s="4" t="s">
        <v>104</v>
      </c>
      <c r="AG29" s="5">
        <f>B26+D12</f>
        <v>1004.1666666666666</v>
      </c>
      <c r="AH29" s="5">
        <f>ROUND(1/(1+D13/D11)^(D10*D11),3)</f>
        <v>0.94199999999999995</v>
      </c>
    </row>
    <row r="30" spans="1:38" x14ac:dyDescent="0.25">
      <c r="A30" s="5">
        <v>5</v>
      </c>
      <c r="B30" s="8">
        <f t="shared" si="1"/>
        <v>4.166666666666667</v>
      </c>
      <c r="D30" s="7">
        <f t="shared" si="0"/>
        <v>0.98799999999999999</v>
      </c>
      <c r="E30" s="8">
        <f t="shared" si="2"/>
        <v>4.1166666666666671</v>
      </c>
      <c r="G30" s="8"/>
      <c r="J30" s="74"/>
      <c r="K30" s="76"/>
      <c r="L30" s="74"/>
      <c r="M30" s="74"/>
      <c r="N30" s="74"/>
      <c r="O30" s="74"/>
      <c r="Y30" s="4" t="s">
        <v>105</v>
      </c>
      <c r="Z30" s="4" t="s">
        <v>106</v>
      </c>
      <c r="AA30" s="4" t="s">
        <v>34</v>
      </c>
      <c r="AB30" s="4" t="s">
        <v>34</v>
      </c>
      <c r="AG30" s="5">
        <f>I11</f>
        <v>1038.9416666666666</v>
      </c>
      <c r="AH30" s="5">
        <f>D10*D11</f>
        <v>24</v>
      </c>
    </row>
    <row r="31" spans="1:38" x14ac:dyDescent="0.25">
      <c r="A31" s="5">
        <v>6</v>
      </c>
      <c r="B31" s="8">
        <f t="shared" si="1"/>
        <v>4.166666666666667</v>
      </c>
      <c r="D31" s="7">
        <f t="shared" si="0"/>
        <v>0.98499999999999999</v>
      </c>
      <c r="E31" s="8">
        <f t="shared" si="2"/>
        <v>4.104166666666667</v>
      </c>
      <c r="G31" s="8"/>
      <c r="J31" s="74"/>
      <c r="K31" s="79"/>
      <c r="L31" s="74"/>
      <c r="M31" s="74"/>
      <c r="N31" s="74"/>
      <c r="O31" s="74"/>
      <c r="Y31" s="4" t="s">
        <v>107</v>
      </c>
      <c r="Z31" s="4" t="s">
        <v>34</v>
      </c>
    </row>
    <row r="32" spans="1:38" x14ac:dyDescent="0.25">
      <c r="A32" s="5">
        <v>7</v>
      </c>
      <c r="B32" s="8">
        <f t="shared" si="1"/>
        <v>4.166666666666667</v>
      </c>
      <c r="D32" s="7">
        <f t="shared" si="0"/>
        <v>0.98299999999999998</v>
      </c>
      <c r="E32" s="8">
        <f t="shared" si="2"/>
        <v>4.0958333333333332</v>
      </c>
      <c r="G32" s="8"/>
      <c r="J32" s="74"/>
      <c r="K32" s="74"/>
      <c r="L32" s="74"/>
      <c r="M32" s="74"/>
      <c r="N32" s="74"/>
      <c r="O32" s="74"/>
      <c r="Y32" s="4" t="s">
        <v>34</v>
      </c>
      <c r="AG32" s="5" t="str">
        <f>FIXED(AG27,0,TRUE)</f>
        <v>4</v>
      </c>
      <c r="AH32" s="5" t="str">
        <f>FIXED(AH27,3,TRUE)</f>
        <v>0.998</v>
      </c>
    </row>
    <row r="33" spans="1:34" x14ac:dyDescent="0.25">
      <c r="A33" s="5">
        <v>8</v>
      </c>
      <c r="B33" s="8">
        <f t="shared" si="1"/>
        <v>4.166666666666667</v>
      </c>
      <c r="D33" s="7">
        <f t="shared" si="0"/>
        <v>0.98</v>
      </c>
      <c r="E33" s="8">
        <f t="shared" si="2"/>
        <v>4.0833333333333339</v>
      </c>
      <c r="G33" s="8"/>
      <c r="J33" s="74"/>
      <c r="K33" s="74"/>
      <c r="L33" s="74"/>
      <c r="M33" s="74"/>
      <c r="N33" s="74"/>
      <c r="O33" s="74"/>
      <c r="AG33" s="5" t="str">
        <f>FIXED(AG28,0,TRUE)</f>
        <v>4</v>
      </c>
      <c r="AH33" s="5" t="str">
        <f>FIXED(AH28,3,TRUE)</f>
        <v>0.995</v>
      </c>
    </row>
    <row r="34" spans="1:34" x14ac:dyDescent="0.25">
      <c r="A34" s="5">
        <v>9</v>
      </c>
      <c r="B34" s="8">
        <f t="shared" si="1"/>
        <v>4.166666666666667</v>
      </c>
      <c r="D34" s="7">
        <f t="shared" si="0"/>
        <v>0.97799999999999998</v>
      </c>
      <c r="E34" s="8">
        <f t="shared" si="2"/>
        <v>4.0750000000000002</v>
      </c>
      <c r="G34" s="8"/>
      <c r="J34" s="74"/>
      <c r="K34" s="74"/>
      <c r="L34" s="74"/>
      <c r="M34" s="74"/>
      <c r="N34" s="74"/>
      <c r="O34" s="74"/>
      <c r="AG34" s="5" t="str">
        <f>FIXED(AG29,0,TRUE)</f>
        <v>1004</v>
      </c>
      <c r="AH34" s="5" t="str">
        <f>FIXED(AH29,3,TRUE)</f>
        <v>0.942</v>
      </c>
    </row>
    <row r="35" spans="1:34" x14ac:dyDescent="0.25">
      <c r="A35" s="5">
        <v>10</v>
      </c>
      <c r="B35" s="8">
        <f t="shared" si="1"/>
        <v>4.166666666666667</v>
      </c>
      <c r="D35" s="7">
        <f t="shared" si="0"/>
        <v>0.97499999999999998</v>
      </c>
      <c r="E35" s="8">
        <f t="shared" si="2"/>
        <v>4.0625</v>
      </c>
      <c r="G35" s="8"/>
      <c r="J35" s="74"/>
      <c r="K35" s="74"/>
      <c r="L35" s="74"/>
      <c r="M35" s="74"/>
      <c r="N35" s="74"/>
      <c r="O35" s="74"/>
      <c r="Y35" s="6" t="s">
        <v>108</v>
      </c>
      <c r="Z35" s="4" t="s">
        <v>109</v>
      </c>
      <c r="AA35" s="4" t="s">
        <v>110</v>
      </c>
    </row>
    <row r="36" spans="1:34" x14ac:dyDescent="0.25">
      <c r="A36" s="5">
        <v>11</v>
      </c>
      <c r="B36" s="8">
        <f t="shared" si="1"/>
        <v>4.166666666666667</v>
      </c>
      <c r="D36" s="7">
        <f t="shared" si="0"/>
        <v>0.97299999999999998</v>
      </c>
      <c r="E36" s="8">
        <f t="shared" si="2"/>
        <v>4.0541666666666671</v>
      </c>
      <c r="G36" s="8"/>
      <c r="J36" s="86"/>
      <c r="K36" s="88"/>
      <c r="L36" s="87"/>
      <c r="M36" s="88"/>
      <c r="N36" s="88"/>
      <c r="O36" s="89"/>
    </row>
    <row r="37" spans="1:34" x14ac:dyDescent="0.25">
      <c r="A37" s="5">
        <v>12</v>
      </c>
      <c r="B37" s="8">
        <f t="shared" si="1"/>
        <v>4.166666666666667</v>
      </c>
      <c r="D37" s="7">
        <f t="shared" si="0"/>
        <v>0.97</v>
      </c>
      <c r="E37" s="8">
        <f t="shared" si="2"/>
        <v>4.041666666666667</v>
      </c>
      <c r="G37" s="8"/>
      <c r="J37" s="74"/>
      <c r="K37" s="74"/>
      <c r="L37" s="74"/>
      <c r="M37" s="74"/>
      <c r="N37" s="74"/>
      <c r="O37" s="74"/>
    </row>
    <row r="38" spans="1:34" x14ac:dyDescent="0.25">
      <c r="A38" s="5">
        <v>13</v>
      </c>
      <c r="B38" s="8">
        <f t="shared" si="1"/>
        <v>4.166666666666667</v>
      </c>
      <c r="D38" s="7">
        <f t="shared" si="0"/>
        <v>0.96799999999999997</v>
      </c>
      <c r="E38" s="8">
        <f t="shared" si="2"/>
        <v>4.0333333333333332</v>
      </c>
      <c r="G38" s="8"/>
      <c r="J38" s="74"/>
      <c r="K38" s="74"/>
      <c r="L38" s="74"/>
      <c r="M38" s="74"/>
      <c r="N38" s="74"/>
      <c r="O38" s="74"/>
    </row>
    <row r="39" spans="1:34" x14ac:dyDescent="0.25">
      <c r="A39" s="5">
        <v>14</v>
      </c>
      <c r="B39" s="8">
        <f t="shared" si="1"/>
        <v>4.166666666666667</v>
      </c>
      <c r="D39" s="7">
        <f t="shared" si="0"/>
        <v>0.96599999999999997</v>
      </c>
      <c r="E39" s="8">
        <f t="shared" si="2"/>
        <v>4.0250000000000004</v>
      </c>
      <c r="G39" s="8"/>
      <c r="J39" s="74"/>
      <c r="K39" s="77"/>
      <c r="L39" s="74"/>
      <c r="M39" s="74"/>
      <c r="N39" s="74"/>
      <c r="O39" s="74"/>
    </row>
    <row r="40" spans="1:34" x14ac:dyDescent="0.25">
      <c r="A40" s="5">
        <v>15</v>
      </c>
      <c r="B40" s="8">
        <f t="shared" si="1"/>
        <v>4.166666666666667</v>
      </c>
      <c r="D40" s="7">
        <f t="shared" si="0"/>
        <v>0.96299999999999997</v>
      </c>
      <c r="E40" s="8">
        <f t="shared" si="2"/>
        <v>4.0125000000000002</v>
      </c>
      <c r="G40" s="8"/>
      <c r="J40" s="81"/>
      <c r="K40" s="74"/>
      <c r="L40" s="74"/>
      <c r="M40" s="74"/>
      <c r="N40" s="74"/>
      <c r="O40" s="74"/>
    </row>
    <row r="41" spans="1:34" x14ac:dyDescent="0.25">
      <c r="A41" s="5">
        <v>16</v>
      </c>
      <c r="B41" s="8">
        <f t="shared" si="1"/>
        <v>4.166666666666667</v>
      </c>
      <c r="D41" s="7">
        <f t="shared" si="0"/>
        <v>0.96099999999999997</v>
      </c>
      <c r="E41" s="8">
        <f t="shared" si="2"/>
        <v>4.0041666666666664</v>
      </c>
      <c r="G41" s="8"/>
      <c r="J41" s="74"/>
      <c r="K41" s="74"/>
      <c r="L41" s="77"/>
      <c r="M41" s="74"/>
      <c r="N41" s="74"/>
      <c r="O41" s="74"/>
      <c r="AG41" s="5" t="str">
        <f>FIXED(AG30,2,TRUE)</f>
        <v>1038.94</v>
      </c>
      <c r="AH41" s="5" t="str">
        <f>FIXED(AH30,0,TRUE)</f>
        <v>24</v>
      </c>
    </row>
    <row r="42" spans="1:34" x14ac:dyDescent="0.25">
      <c r="A42" s="5">
        <v>17</v>
      </c>
      <c r="B42" s="8">
        <f t="shared" si="1"/>
        <v>4.166666666666667</v>
      </c>
      <c r="D42" s="7">
        <f t="shared" si="0"/>
        <v>0.95799999999999996</v>
      </c>
      <c r="E42" s="8">
        <f t="shared" si="2"/>
        <v>3.9916666666666667</v>
      </c>
      <c r="G42" s="8"/>
      <c r="J42" s="74"/>
      <c r="K42" s="74"/>
      <c r="L42" s="74"/>
      <c r="M42" s="74"/>
      <c r="N42" s="74"/>
      <c r="O42" s="74"/>
    </row>
    <row r="43" spans="1:34" x14ac:dyDescent="0.25">
      <c r="A43" s="5">
        <v>18</v>
      </c>
      <c r="B43" s="8">
        <f t="shared" si="1"/>
        <v>4.166666666666667</v>
      </c>
      <c r="D43" s="7">
        <f t="shared" si="0"/>
        <v>0.95599999999999996</v>
      </c>
      <c r="E43" s="8">
        <f t="shared" si="2"/>
        <v>3.9833333333333334</v>
      </c>
      <c r="G43" s="8"/>
      <c r="J43" s="74"/>
      <c r="K43" s="74"/>
      <c r="L43" s="74"/>
      <c r="M43" s="74"/>
      <c r="N43" s="74"/>
      <c r="O43" s="74"/>
    </row>
    <row r="44" spans="1:34" x14ac:dyDescent="0.25">
      <c r="A44" s="5">
        <v>19</v>
      </c>
      <c r="B44" s="8">
        <f t="shared" si="1"/>
        <v>4.166666666666667</v>
      </c>
      <c r="D44" s="7">
        <f t="shared" si="0"/>
        <v>0.95399999999999996</v>
      </c>
      <c r="E44" s="8">
        <f t="shared" si="2"/>
        <v>3.9750000000000001</v>
      </c>
      <c r="G44" s="8"/>
      <c r="J44" s="74"/>
      <c r="K44" s="76"/>
      <c r="L44" s="74"/>
      <c r="M44" s="74"/>
      <c r="N44" s="74"/>
      <c r="O44" s="74"/>
    </row>
    <row r="45" spans="1:34" x14ac:dyDescent="0.25">
      <c r="A45" s="5">
        <v>20</v>
      </c>
      <c r="B45" s="8">
        <f t="shared" si="1"/>
        <v>4.166666666666667</v>
      </c>
      <c r="D45" s="7">
        <f t="shared" si="0"/>
        <v>0.95099999999999996</v>
      </c>
      <c r="E45" s="8">
        <f t="shared" si="2"/>
        <v>3.9624999999999999</v>
      </c>
      <c r="G45" s="8"/>
      <c r="J45" s="81"/>
      <c r="K45" s="74"/>
      <c r="L45" s="74"/>
      <c r="M45" s="74"/>
      <c r="N45" s="74"/>
      <c r="O45" s="74"/>
    </row>
    <row r="46" spans="1:34" x14ac:dyDescent="0.25">
      <c r="A46" s="5">
        <v>21</v>
      </c>
      <c r="B46" s="8">
        <f t="shared" si="1"/>
        <v>4.166666666666667</v>
      </c>
      <c r="D46" s="7">
        <f t="shared" si="0"/>
        <v>0.94899999999999995</v>
      </c>
      <c r="E46" s="8">
        <f t="shared" si="2"/>
        <v>3.9541666666666666</v>
      </c>
      <c r="G46" s="8"/>
      <c r="J46" s="74"/>
      <c r="K46" s="74"/>
      <c r="L46" s="93"/>
      <c r="M46" s="79"/>
      <c r="N46" s="74"/>
      <c r="O46" s="74"/>
    </row>
    <row r="47" spans="1:34" x14ac:dyDescent="0.25">
      <c r="A47" s="5">
        <v>22</v>
      </c>
      <c r="B47" s="8">
        <f t="shared" si="1"/>
        <v>4.166666666666667</v>
      </c>
      <c r="D47" s="7">
        <f t="shared" si="0"/>
        <v>0.94699999999999995</v>
      </c>
      <c r="E47" s="8">
        <f t="shared" si="2"/>
        <v>3.9458333333333333</v>
      </c>
      <c r="G47" s="8"/>
      <c r="J47" s="74"/>
      <c r="K47" s="74"/>
      <c r="L47" s="74"/>
      <c r="M47" s="74"/>
      <c r="N47" s="74"/>
      <c r="O47" s="74"/>
    </row>
    <row r="48" spans="1:34" x14ac:dyDescent="0.25">
      <c r="A48" s="5">
        <v>23</v>
      </c>
      <c r="B48" s="8">
        <f t="shared" si="1"/>
        <v>4.166666666666667</v>
      </c>
      <c r="D48" s="7">
        <f t="shared" si="0"/>
        <v>0.94399999999999995</v>
      </c>
      <c r="E48" s="8">
        <f t="shared" si="2"/>
        <v>3.9333333333333336</v>
      </c>
      <c r="G48" s="8"/>
      <c r="J48" s="74"/>
      <c r="K48" s="74"/>
      <c r="L48" s="74"/>
      <c r="M48" s="74"/>
      <c r="N48" s="74"/>
      <c r="O48" s="74"/>
    </row>
    <row r="49" spans="1:15" x14ac:dyDescent="0.25">
      <c r="A49" s="5">
        <v>24</v>
      </c>
      <c r="B49" s="8">
        <f t="shared" si="1"/>
        <v>1004.1666666666666</v>
      </c>
      <c r="D49" s="7">
        <f t="shared" si="0"/>
        <v>0.94199999999999995</v>
      </c>
      <c r="E49" s="8">
        <f t="shared" si="2"/>
        <v>945.92499999999995</v>
      </c>
      <c r="G49" s="8"/>
      <c r="J49" s="74"/>
      <c r="K49" s="93"/>
      <c r="L49" s="79"/>
      <c r="M49" s="74"/>
      <c r="N49" s="74"/>
      <c r="O49" s="74"/>
    </row>
    <row r="50" spans="1:15" x14ac:dyDescent="0.25">
      <c r="A50" s="5">
        <v>25</v>
      </c>
      <c r="B50" s="8">
        <f t="shared" si="1"/>
        <v>0</v>
      </c>
      <c r="D50" s="7">
        <f t="shared" si="0"/>
        <v>0</v>
      </c>
      <c r="E50" s="8">
        <f t="shared" si="2"/>
        <v>0</v>
      </c>
      <c r="G50" s="8"/>
      <c r="J50" s="81"/>
      <c r="K50" s="74"/>
      <c r="L50" s="79"/>
      <c r="M50" s="74"/>
      <c r="N50" s="74"/>
      <c r="O50" s="74"/>
    </row>
    <row r="51" spans="1:15" x14ac:dyDescent="0.25">
      <c r="A51" s="5">
        <v>26</v>
      </c>
      <c r="B51" s="8">
        <f t="shared" si="1"/>
        <v>0</v>
      </c>
      <c r="D51" s="7">
        <f t="shared" si="0"/>
        <v>0</v>
      </c>
      <c r="E51" s="8">
        <f t="shared" si="2"/>
        <v>0</v>
      </c>
      <c r="G51" s="8"/>
      <c r="J51" s="74"/>
      <c r="K51" s="93"/>
      <c r="L51" s="79"/>
      <c r="M51" s="74"/>
      <c r="N51" s="74"/>
      <c r="O51" s="74"/>
    </row>
    <row r="52" spans="1:15" x14ac:dyDescent="0.25">
      <c r="A52" s="5">
        <v>27</v>
      </c>
      <c r="B52" s="8">
        <f t="shared" si="1"/>
        <v>0</v>
      </c>
      <c r="D52" s="7">
        <f t="shared" si="0"/>
        <v>0</v>
      </c>
      <c r="E52" s="8">
        <f t="shared" si="2"/>
        <v>0</v>
      </c>
      <c r="G52" s="8"/>
      <c r="J52" s="74"/>
      <c r="K52" s="79"/>
      <c r="L52" s="74"/>
      <c r="M52" s="74"/>
      <c r="N52" s="74"/>
      <c r="O52" s="74"/>
    </row>
    <row r="53" spans="1:15" x14ac:dyDescent="0.25">
      <c r="A53" s="5">
        <v>28</v>
      </c>
      <c r="B53" s="8">
        <f t="shared" si="1"/>
        <v>0</v>
      </c>
      <c r="D53" s="7">
        <f t="shared" si="0"/>
        <v>0</v>
      </c>
      <c r="E53" s="8">
        <f t="shared" si="2"/>
        <v>0</v>
      </c>
      <c r="G53" s="8"/>
      <c r="J53" s="74"/>
      <c r="K53" s="74"/>
      <c r="L53" s="74"/>
      <c r="M53" s="74"/>
      <c r="N53" s="74"/>
      <c r="O53" s="74"/>
    </row>
    <row r="54" spans="1:15" x14ac:dyDescent="0.25">
      <c r="A54" s="5">
        <v>29</v>
      </c>
      <c r="B54" s="8">
        <f t="shared" si="1"/>
        <v>0</v>
      </c>
      <c r="D54" s="7">
        <f t="shared" si="0"/>
        <v>0</v>
      </c>
      <c r="E54" s="8">
        <f t="shared" si="2"/>
        <v>0</v>
      </c>
      <c r="G54" s="8"/>
      <c r="J54" s="77"/>
      <c r="K54" s="94"/>
      <c r="L54" s="77"/>
      <c r="M54" s="79"/>
      <c r="N54" s="74"/>
      <c r="O54" s="74"/>
    </row>
    <row r="55" spans="1:15" x14ac:dyDescent="0.25">
      <c r="A55" s="5">
        <v>30</v>
      </c>
      <c r="B55" s="8">
        <f t="shared" si="1"/>
        <v>0</v>
      </c>
      <c r="D55" s="7">
        <f t="shared" si="0"/>
        <v>0</v>
      </c>
      <c r="E55" s="8">
        <f t="shared" si="2"/>
        <v>0</v>
      </c>
      <c r="G55" s="8"/>
      <c r="J55" s="74"/>
      <c r="K55" s="74"/>
      <c r="L55" s="74"/>
      <c r="M55" s="74"/>
      <c r="N55" s="74"/>
      <c r="O55" s="74"/>
    </row>
    <row r="56" spans="1:15" x14ac:dyDescent="0.25">
      <c r="A56" s="5">
        <v>31</v>
      </c>
      <c r="B56" s="8">
        <f t="shared" si="1"/>
        <v>0</v>
      </c>
      <c r="D56" s="7">
        <f t="shared" si="0"/>
        <v>0</v>
      </c>
      <c r="E56" s="8">
        <f t="shared" si="2"/>
        <v>0</v>
      </c>
      <c r="G56" s="8"/>
      <c r="J56" s="81"/>
      <c r="K56" s="74"/>
      <c r="L56" s="74"/>
      <c r="M56" s="74"/>
      <c r="N56" s="74"/>
      <c r="O56" s="74"/>
    </row>
    <row r="57" spans="1:15" x14ac:dyDescent="0.25">
      <c r="A57" s="5">
        <v>32</v>
      </c>
      <c r="B57" s="8">
        <f t="shared" si="1"/>
        <v>0</v>
      </c>
      <c r="D57" s="7">
        <f t="shared" si="0"/>
        <v>0</v>
      </c>
      <c r="E57" s="8">
        <f t="shared" si="2"/>
        <v>0</v>
      </c>
      <c r="G57" s="8"/>
      <c r="J57" s="81"/>
      <c r="K57" s="74"/>
      <c r="L57" s="74"/>
      <c r="M57" s="74"/>
      <c r="N57" s="74"/>
      <c r="O57" s="74"/>
    </row>
    <row r="58" spans="1:15" x14ac:dyDescent="0.25">
      <c r="A58" s="5">
        <v>33</v>
      </c>
      <c r="B58" s="8">
        <f t="shared" si="1"/>
        <v>0</v>
      </c>
      <c r="D58" s="7">
        <f t="shared" si="0"/>
        <v>0</v>
      </c>
      <c r="E58" s="8">
        <f t="shared" si="2"/>
        <v>0</v>
      </c>
      <c r="G58" s="8"/>
      <c r="J58" s="77"/>
      <c r="K58" s="74"/>
      <c r="L58" s="74"/>
      <c r="M58" s="74"/>
      <c r="N58" s="74"/>
      <c r="O58" s="74"/>
    </row>
    <row r="59" spans="1:15" x14ac:dyDescent="0.25">
      <c r="A59" s="5">
        <v>34</v>
      </c>
      <c r="B59" s="8">
        <f t="shared" si="1"/>
        <v>0</v>
      </c>
      <c r="D59" s="7">
        <f t="shared" si="0"/>
        <v>0</v>
      </c>
      <c r="E59" s="8">
        <f t="shared" si="2"/>
        <v>0</v>
      </c>
      <c r="G59" s="8"/>
      <c r="J59" s="77"/>
      <c r="K59" s="74"/>
      <c r="L59" s="74"/>
      <c r="M59" s="74"/>
      <c r="N59" s="74"/>
      <c r="O59" s="74"/>
    </row>
    <row r="60" spans="1:15" x14ac:dyDescent="0.25">
      <c r="A60" s="5">
        <v>35</v>
      </c>
      <c r="B60" s="8">
        <f t="shared" si="1"/>
        <v>0</v>
      </c>
      <c r="D60" s="7">
        <f t="shared" si="0"/>
        <v>0</v>
      </c>
      <c r="E60" s="8">
        <f t="shared" si="2"/>
        <v>0</v>
      </c>
      <c r="G60" s="8"/>
      <c r="J60" s="81"/>
      <c r="K60" s="74"/>
      <c r="L60" s="84"/>
      <c r="M60" s="84"/>
      <c r="N60" s="84"/>
      <c r="O60" s="77"/>
    </row>
    <row r="61" spans="1:15" x14ac:dyDescent="0.25">
      <c r="A61" s="5">
        <v>36</v>
      </c>
      <c r="B61" s="8">
        <f t="shared" si="1"/>
        <v>0</v>
      </c>
      <c r="D61" s="7">
        <f t="shared" si="0"/>
        <v>0</v>
      </c>
      <c r="E61" s="8">
        <f t="shared" si="2"/>
        <v>0</v>
      </c>
      <c r="G61" s="8"/>
      <c r="J61" s="77"/>
      <c r="K61" s="84"/>
      <c r="L61" s="74"/>
      <c r="M61" s="74"/>
      <c r="N61" s="74"/>
      <c r="O61" s="74"/>
    </row>
    <row r="62" spans="1:15" x14ac:dyDescent="0.25">
      <c r="A62" s="5">
        <v>37</v>
      </c>
      <c r="B62" s="8">
        <f t="shared" si="1"/>
        <v>0</v>
      </c>
      <c r="D62" s="7">
        <f t="shared" si="0"/>
        <v>0</v>
      </c>
      <c r="E62" s="8">
        <f t="shared" si="2"/>
        <v>0</v>
      </c>
      <c r="G62" s="8"/>
      <c r="J62" s="77"/>
      <c r="K62" s="74"/>
      <c r="L62" s="84"/>
      <c r="M62" s="84"/>
      <c r="N62" s="84"/>
      <c r="O62" s="77"/>
    </row>
    <row r="63" spans="1:15" x14ac:dyDescent="0.25">
      <c r="A63" s="5">
        <v>38</v>
      </c>
      <c r="B63" s="8">
        <f t="shared" si="1"/>
        <v>0</v>
      </c>
      <c r="D63" s="7">
        <f t="shared" si="0"/>
        <v>0</v>
      </c>
      <c r="E63" s="8">
        <f t="shared" si="2"/>
        <v>0</v>
      </c>
      <c r="G63" s="8"/>
      <c r="J63" s="74"/>
      <c r="K63" s="74"/>
      <c r="L63" s="74"/>
      <c r="M63" s="74"/>
      <c r="N63" s="74"/>
      <c r="O63" s="74"/>
    </row>
    <row r="64" spans="1:15" x14ac:dyDescent="0.25">
      <c r="A64" s="5">
        <v>39</v>
      </c>
      <c r="B64" s="8">
        <f t="shared" si="1"/>
        <v>0</v>
      </c>
      <c r="D64" s="7">
        <f t="shared" si="0"/>
        <v>0</v>
      </c>
      <c r="E64" s="8">
        <f t="shared" si="2"/>
        <v>0</v>
      </c>
      <c r="G64" s="8"/>
      <c r="J64" s="76"/>
      <c r="K64" s="74"/>
      <c r="L64" s="74"/>
      <c r="M64" s="74"/>
      <c r="N64" s="74"/>
      <c r="O64" s="74"/>
    </row>
    <row r="65" spans="1:15" x14ac:dyDescent="0.25">
      <c r="A65" s="5">
        <v>40</v>
      </c>
      <c r="B65" s="8">
        <f t="shared" si="1"/>
        <v>0</v>
      </c>
      <c r="D65" s="7">
        <f t="shared" si="0"/>
        <v>0</v>
      </c>
      <c r="E65" s="90">
        <f t="shared" si="2"/>
        <v>0</v>
      </c>
      <c r="F65" s="91"/>
      <c r="G65" s="90"/>
      <c r="J65" s="79"/>
      <c r="K65" s="95"/>
      <c r="L65" s="74"/>
      <c r="M65" s="74"/>
      <c r="N65" s="74"/>
      <c r="O65" s="74"/>
    </row>
    <row r="66" spans="1:15" x14ac:dyDescent="0.25">
      <c r="A66" s="4" t="s">
        <v>111</v>
      </c>
      <c r="E66" s="10">
        <f>SUM(E26:E65)</f>
        <v>1038.9458333333332</v>
      </c>
      <c r="G66" s="10"/>
      <c r="J66" s="74"/>
      <c r="K66" s="74"/>
      <c r="L66" s="74"/>
      <c r="M66" s="74"/>
      <c r="N66" s="74"/>
      <c r="O66" s="74"/>
    </row>
    <row r="67" spans="1:15" x14ac:dyDescent="0.25">
      <c r="A67"/>
      <c r="E67"/>
      <c r="F67"/>
      <c r="G67"/>
      <c r="J67" s="81"/>
      <c r="K67" s="74"/>
      <c r="L67" s="74"/>
      <c r="M67" s="74"/>
      <c r="N67" s="74"/>
      <c r="O67" s="74"/>
    </row>
    <row r="68" spans="1:15" x14ac:dyDescent="0.25">
      <c r="E68" s="4"/>
      <c r="G68" s="4"/>
      <c r="J68" s="77"/>
      <c r="K68" s="74"/>
      <c r="L68" s="74"/>
      <c r="M68" s="74"/>
      <c r="N68" s="74"/>
      <c r="O68" s="74"/>
    </row>
    <row r="69" spans="1:15" x14ac:dyDescent="0.25">
      <c r="E69" s="4"/>
      <c r="G69" s="4"/>
      <c r="J69" s="81"/>
      <c r="K69" s="74"/>
      <c r="L69" s="74"/>
      <c r="M69" s="74"/>
      <c r="N69" s="74"/>
      <c r="O69" s="74"/>
    </row>
    <row r="70" spans="1:15" x14ac:dyDescent="0.25">
      <c r="B70" s="13"/>
      <c r="G70" s="4"/>
      <c r="J70" s="79"/>
      <c r="K70" s="74"/>
      <c r="L70" s="74"/>
      <c r="M70" s="74"/>
      <c r="N70" s="74"/>
      <c r="O70" s="74"/>
    </row>
    <row r="71" spans="1:15" x14ac:dyDescent="0.25">
      <c r="G71" s="4"/>
      <c r="J71" s="74"/>
      <c r="K71" s="74"/>
      <c r="L71" s="74"/>
      <c r="M71" s="74"/>
      <c r="N71" s="74"/>
      <c r="O71" s="74"/>
    </row>
    <row r="72" spans="1:15" x14ac:dyDescent="0.25">
      <c r="B72" s="13"/>
      <c r="J72" s="74"/>
      <c r="K72" s="74"/>
      <c r="L72" s="74"/>
      <c r="M72" s="74"/>
      <c r="N72" s="74"/>
      <c r="O72" s="74"/>
    </row>
    <row r="79" spans="1:15" x14ac:dyDescent="0.25">
      <c r="J79"/>
      <c r="K79"/>
    </row>
    <row r="97" spans="1:15" x14ac:dyDescent="0.25">
      <c r="J97"/>
      <c r="K97"/>
      <c r="L97"/>
      <c r="M97"/>
      <c r="N97"/>
      <c r="O97"/>
    </row>
    <row r="98" spans="1:15" x14ac:dyDescent="0.25">
      <c r="A98"/>
      <c r="B98"/>
      <c r="C98"/>
      <c r="D98"/>
      <c r="E98"/>
      <c r="F98"/>
      <c r="G98"/>
      <c r="H98"/>
      <c r="I98"/>
    </row>
    <row r="107" spans="1:15" x14ac:dyDescent="0.25">
      <c r="J107"/>
      <c r="K107"/>
      <c r="L107"/>
      <c r="M107"/>
      <c r="N107"/>
      <c r="O107"/>
    </row>
    <row r="108" spans="1:15" x14ac:dyDescent="0.25">
      <c r="J108"/>
      <c r="K108"/>
      <c r="L108"/>
      <c r="M108"/>
      <c r="N108"/>
      <c r="O108"/>
    </row>
    <row r="111" spans="1:15" x14ac:dyDescent="0.25">
      <c r="J111"/>
      <c r="K111"/>
      <c r="L111"/>
      <c r="M111"/>
      <c r="N111"/>
      <c r="O111"/>
    </row>
    <row r="112" spans="1:15" x14ac:dyDescent="0.25">
      <c r="J112"/>
      <c r="K112"/>
      <c r="L112"/>
      <c r="M112"/>
      <c r="N112"/>
      <c r="O112"/>
    </row>
    <row r="113" spans="10:15" x14ac:dyDescent="0.25">
      <c r="J113"/>
      <c r="K113"/>
      <c r="L113"/>
      <c r="M113"/>
      <c r="N113"/>
      <c r="O113"/>
    </row>
    <row r="114" spans="10:15" x14ac:dyDescent="0.25">
      <c r="J114"/>
      <c r="K114"/>
      <c r="L114"/>
      <c r="M114"/>
      <c r="N114"/>
      <c r="O114"/>
    </row>
  </sheetData>
  <phoneticPr fontId="0" type="noConversion"/>
  <printOptions gridLinesSet="0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Bond</vt:lpstr>
      <vt:lpstr>Graph</vt:lpstr>
      <vt:lpstr>\0</vt:lpstr>
      <vt:lpstr>\m</vt:lpstr>
      <vt:lpstr>\p</vt:lpstr>
      <vt:lpstr>AREA1</vt:lpstr>
      <vt:lpstr>AREA2</vt:lpstr>
      <vt:lpstr>COUPON</vt:lpstr>
      <vt:lpstr>MENU1</vt:lpstr>
      <vt:lpstr>PAGE1A</vt:lpstr>
      <vt:lpstr>PAGE1B</vt:lpstr>
      <vt:lpstr>PAGE1C</vt:lpstr>
      <vt:lpstr>PAGE1D</vt:lpstr>
      <vt:lpstr>PAGE2</vt:lpstr>
      <vt:lpstr>PAGE3</vt:lpstr>
      <vt:lpstr>PMTS</vt:lpstr>
      <vt:lpstr>POINT1</vt:lpstr>
      <vt:lpstr>POINT4</vt:lpstr>
      <vt:lpstr>Bond!Print_Area</vt:lpstr>
      <vt:lpstr>Bond!Print_Area_MI</vt:lpstr>
      <vt:lpstr>PRINTMENU</vt:lpstr>
      <vt:lpstr>TEMP</vt:lpstr>
      <vt:lpstr>TOTALS</vt:lpstr>
      <vt:lpstr>VALUE</vt:lpstr>
      <vt:lpstr>VIEWMENU</vt:lpstr>
      <vt:lpstr>YRS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Valuation and Duration</dc:title>
  <dc:subject>Bond Valuation and Duration</dc:subject>
  <dc:creator>Cyree, Ken</dc:creator>
  <cp:keywords/>
  <dc:description/>
  <cp:lastModifiedBy>Cyree, Ken</cp:lastModifiedBy>
  <dcterms:created xsi:type="dcterms:W3CDTF">2001-01-01T04:26:42Z</dcterms:created>
  <dcterms:modified xsi:type="dcterms:W3CDTF">2015-12-01T14:49:13Z</dcterms:modified>
</cp:coreProperties>
</file>